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615" windowWidth="19635" windowHeight="7425" firstSheet="4" activeTab="7"/>
  </bookViews>
  <sheets>
    <sheet name="2017 кошт." sheetId="2" r:id="rId1"/>
    <sheet name="2017 видатки спец. благ." sheetId="3" r:id="rId2"/>
    <sheet name="2017 вид.бюджет" sheetId="7" r:id="rId3"/>
    <sheet name="2018 кошт." sheetId="1" r:id="rId4"/>
    <sheet name="2018 видат спец. благ." sheetId="4" r:id="rId5"/>
    <sheet name="2018 вид. бюдж." sheetId="8" r:id="rId6"/>
    <sheet name="2019 кош." sheetId="5" r:id="rId7"/>
    <sheet name="2019 видат спец. благ. " sheetId="6" r:id="rId8"/>
    <sheet name="2019 вид.бюдж" sheetId="9" r:id="rId9"/>
  </sheets>
  <externalReferences>
    <externalReference r:id="rId10"/>
    <externalReference r:id="rId11"/>
    <externalReference r:id="rId12"/>
  </externalReferences>
  <calcPr calcId="125725"/>
</workbook>
</file>

<file path=xl/calcChain.xml><?xml version="1.0" encoding="utf-8"?>
<calcChain xmlns="http://schemas.openxmlformats.org/spreadsheetml/2006/main">
  <c r="D18" i="6"/>
  <c r="D16"/>
  <c r="C18"/>
  <c r="C16"/>
  <c r="G11"/>
  <c r="G14"/>
  <c r="F6"/>
  <c r="G6"/>
  <c r="H6"/>
  <c r="H11"/>
  <c r="F14"/>
  <c r="G27"/>
  <c r="G19"/>
  <c r="D24"/>
  <c r="D14" s="1"/>
  <c r="D11" s="1"/>
  <c r="C24"/>
  <c r="C14"/>
  <c r="C11" s="1"/>
  <c r="C42"/>
  <c r="D30"/>
  <c r="D27"/>
  <c r="C27"/>
  <c r="C30"/>
  <c r="E34"/>
  <c r="E33"/>
  <c r="E32"/>
  <c r="E31"/>
  <c r="E30"/>
  <c r="E36"/>
  <c r="D49"/>
  <c r="C49"/>
  <c r="E27" i="5"/>
  <c r="E26"/>
  <c r="E33"/>
  <c r="E51"/>
  <c r="E46" s="1"/>
  <c r="N67" i="9"/>
  <c r="K64"/>
  <c r="H64"/>
  <c r="N64" s="1"/>
  <c r="K63"/>
  <c r="H63"/>
  <c r="N63" s="1"/>
  <c r="E63"/>
  <c r="K62"/>
  <c r="H62"/>
  <c r="N62" s="1"/>
  <c r="K61"/>
  <c r="H61"/>
  <c r="N61" s="1"/>
  <c r="K60"/>
  <c r="H60"/>
  <c r="N60" s="1"/>
  <c r="K59"/>
  <c r="H59"/>
  <c r="N59" s="1"/>
  <c r="O58" s="1"/>
  <c r="O36"/>
  <c r="K34"/>
  <c r="H34"/>
  <c r="O34" s="1"/>
  <c r="K33"/>
  <c r="O33" s="1"/>
  <c r="K32"/>
  <c r="O32" s="1"/>
  <c r="K31"/>
  <c r="O31" s="1"/>
  <c r="O29" s="1"/>
  <c r="N20"/>
  <c r="H12"/>
  <c r="N4"/>
  <c r="E80" i="5"/>
  <c r="E81"/>
  <c r="E82"/>
  <c r="F25"/>
  <c r="N50" i="8"/>
  <c r="N40"/>
  <c r="O39" s="1"/>
  <c r="K37"/>
  <c r="O37" s="1"/>
  <c r="K36"/>
  <c r="O36" s="1"/>
  <c r="K35"/>
  <c r="O35" s="1"/>
  <c r="K34"/>
  <c r="O34" s="1"/>
  <c r="N22"/>
  <c r="N20" s="1"/>
  <c r="H12"/>
  <c r="H5"/>
  <c r="N4"/>
  <c r="N51" i="7"/>
  <c r="O45"/>
  <c r="N43"/>
  <c r="N40"/>
  <c r="O38" s="1"/>
  <c r="K36"/>
  <c r="H36"/>
  <c r="O36" s="1"/>
  <c r="K35"/>
  <c r="H35"/>
  <c r="O35" s="1"/>
  <c r="K34"/>
  <c r="H34"/>
  <c r="O34" s="1"/>
  <c r="K33"/>
  <c r="H33"/>
  <c r="O33" s="1"/>
  <c r="O31" s="1"/>
  <c r="N18" s="1"/>
  <c r="N20"/>
  <c r="H5"/>
  <c r="H12" s="1"/>
  <c r="BM160" i="6"/>
  <c r="BL160"/>
  <c r="BK160"/>
  <c r="BJ160"/>
  <c r="BI160"/>
  <c r="BH160"/>
  <c r="BG160"/>
  <c r="BF160"/>
  <c r="BE160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F160"/>
  <c r="C160"/>
  <c r="BM159"/>
  <c r="BL159"/>
  <c r="BK159"/>
  <c r="BJ159"/>
  <c r="BI159"/>
  <c r="BH159"/>
  <c r="BG159"/>
  <c r="BF159"/>
  <c r="BE159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F159"/>
  <c r="C159"/>
  <c r="BP108"/>
  <c r="BO108"/>
  <c r="BP107"/>
  <c r="BO107"/>
  <c r="BP106"/>
  <c r="BO106"/>
  <c r="BP105"/>
  <c r="BO105"/>
  <c r="BP104"/>
  <c r="BO104"/>
  <c r="BP103"/>
  <c r="BO103"/>
  <c r="BW102"/>
  <c r="BV102"/>
  <c r="BU102"/>
  <c r="BW101"/>
  <c r="BV101"/>
  <c r="BU101"/>
  <c r="BW100"/>
  <c r="BV100"/>
  <c r="BU100"/>
  <c r="BW99"/>
  <c r="BV99"/>
  <c r="BU99"/>
  <c r="BQ98"/>
  <c r="BQ97"/>
  <c r="BQ96"/>
  <c r="BT95"/>
  <c r="BS95"/>
  <c r="BR95"/>
  <c r="BT94"/>
  <c r="BS94"/>
  <c r="BR94"/>
  <c r="BT93"/>
  <c r="BS93"/>
  <c r="BR93"/>
  <c r="BT92"/>
  <c r="BS92"/>
  <c r="BR92"/>
  <c r="BT91"/>
  <c r="BS91"/>
  <c r="BR91"/>
  <c r="BT90"/>
  <c r="BS90"/>
  <c r="BR90"/>
  <c r="BT89"/>
  <c r="BS89"/>
  <c r="BR89"/>
  <c r="BT88"/>
  <c r="BS88"/>
  <c r="BR88"/>
  <c r="BT87"/>
  <c r="BS87"/>
  <c r="BR87"/>
  <c r="BT86"/>
  <c r="BS86"/>
  <c r="BR86"/>
  <c r="BT85"/>
  <c r="BS85"/>
  <c r="BR85"/>
  <c r="BT84"/>
  <c r="BS84"/>
  <c r="BR84"/>
  <c r="BT83"/>
  <c r="BS83"/>
  <c r="BR83"/>
  <c r="BT82"/>
  <c r="BS82"/>
  <c r="BR82"/>
  <c r="BT81"/>
  <c r="BS81"/>
  <c r="BR81"/>
  <c r="BT80"/>
  <c r="BS80"/>
  <c r="BR80"/>
  <c r="BT79"/>
  <c r="BS79"/>
  <c r="BR79"/>
  <c r="BT78"/>
  <c r="BS78"/>
  <c r="BR78"/>
  <c r="BT77"/>
  <c r="BS77"/>
  <c r="BR77"/>
  <c r="BT76"/>
  <c r="BS76"/>
  <c r="BR76"/>
  <c r="BT75"/>
  <c r="BS75"/>
  <c r="BR75"/>
  <c r="BT74"/>
  <c r="BS74"/>
  <c r="BR74"/>
  <c r="BT73"/>
  <c r="BS73"/>
  <c r="BR73"/>
  <c r="BT72"/>
  <c r="BS72"/>
  <c r="BR72"/>
  <c r="BT71"/>
  <c r="BS71"/>
  <c r="BR71"/>
  <c r="BT70"/>
  <c r="BS70"/>
  <c r="BR70"/>
  <c r="BT69"/>
  <c r="BS69"/>
  <c r="BR69"/>
  <c r="BT68"/>
  <c r="BS68"/>
  <c r="BR68"/>
  <c r="BT67"/>
  <c r="BS67"/>
  <c r="BR67"/>
  <c r="BT66"/>
  <c r="BS66"/>
  <c r="BR66"/>
  <c r="BT65"/>
  <c r="BS65"/>
  <c r="BR65"/>
  <c r="BT64"/>
  <c r="BS64"/>
  <c r="BR64"/>
  <c r="BT63"/>
  <c r="BS63"/>
  <c r="BR63"/>
  <c r="BT62"/>
  <c r="BS62"/>
  <c r="BR62"/>
  <c r="BT61"/>
  <c r="BS61"/>
  <c r="BR61"/>
  <c r="BT60"/>
  <c r="BS60"/>
  <c r="BR60"/>
  <c r="BN59"/>
  <c r="E50"/>
  <c r="E49"/>
  <c r="E48"/>
  <c r="E47"/>
  <c r="E46"/>
  <c r="E45"/>
  <c r="E44"/>
  <c r="E43"/>
  <c r="E42"/>
  <c r="E41"/>
  <c r="E40"/>
  <c r="E39"/>
  <c r="E38"/>
  <c r="E35"/>
  <c r="E29"/>
  <c r="E28"/>
  <c r="E26"/>
  <c r="E25"/>
  <c r="E23"/>
  <c r="E22"/>
  <c r="E21"/>
  <c r="E20"/>
  <c r="E19"/>
  <c r="E18"/>
  <c r="E17"/>
  <c r="E16"/>
  <c r="E15"/>
  <c r="E13"/>
  <c r="E12"/>
  <c r="F11"/>
  <c r="B11"/>
  <c r="F105" i="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2"/>
  <c r="F41"/>
  <c r="F40"/>
  <c r="F39"/>
  <c r="F38"/>
  <c r="F37"/>
  <c r="F36"/>
  <c r="F35"/>
  <c r="F34"/>
  <c r="F33"/>
  <c r="F32"/>
  <c r="F31"/>
  <c r="F30"/>
  <c r="F29"/>
  <c r="F28"/>
  <c r="F27"/>
  <c r="BM153" i="4"/>
  <c r="BL153"/>
  <c r="BK153"/>
  <c r="BJ153"/>
  <c r="BI153"/>
  <c r="BH153"/>
  <c r="BG153"/>
  <c r="BF153"/>
  <c r="BE153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F153"/>
  <c r="C153"/>
  <c r="BM152"/>
  <c r="BL152"/>
  <c r="BK152"/>
  <c r="BJ152"/>
  <c r="BI152"/>
  <c r="BH152"/>
  <c r="BG152"/>
  <c r="BF152"/>
  <c r="BE152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F152"/>
  <c r="C152"/>
  <c r="BP101"/>
  <c r="BO101"/>
  <c r="BP100"/>
  <c r="BO100"/>
  <c r="BP99"/>
  <c r="BO99"/>
  <c r="BP98"/>
  <c r="BO98"/>
  <c r="BP97"/>
  <c r="BO97"/>
  <c r="BP96"/>
  <c r="BO96"/>
  <c r="BW95"/>
  <c r="BV95"/>
  <c r="BU95"/>
  <c r="BW94"/>
  <c r="BV94"/>
  <c r="BU94"/>
  <c r="BW93"/>
  <c r="BV93"/>
  <c r="BU93"/>
  <c r="BW92"/>
  <c r="BV92"/>
  <c r="BU92"/>
  <c r="BQ91"/>
  <c r="BQ90"/>
  <c r="BQ89"/>
  <c r="BT88"/>
  <c r="BS88"/>
  <c r="BR88"/>
  <c r="BT87"/>
  <c r="BS87"/>
  <c r="BR87"/>
  <c r="BT86"/>
  <c r="BS86"/>
  <c r="BR86"/>
  <c r="BT85"/>
  <c r="BS85"/>
  <c r="BR85"/>
  <c r="BT84"/>
  <c r="BS84"/>
  <c r="BR84"/>
  <c r="BT83"/>
  <c r="BS83"/>
  <c r="BR83"/>
  <c r="BT82"/>
  <c r="BS82"/>
  <c r="BR82"/>
  <c r="BT81"/>
  <c r="BS81"/>
  <c r="BR81"/>
  <c r="BT80"/>
  <c r="BS80"/>
  <c r="BR80"/>
  <c r="BT79"/>
  <c r="BS79"/>
  <c r="BR79"/>
  <c r="BT78"/>
  <c r="BS78"/>
  <c r="BR78"/>
  <c r="BT77"/>
  <c r="BS77"/>
  <c r="BR77"/>
  <c r="BT76"/>
  <c r="BS76"/>
  <c r="BR76"/>
  <c r="BT75"/>
  <c r="BS75"/>
  <c r="BR75"/>
  <c r="BT74"/>
  <c r="BS74"/>
  <c r="BR74"/>
  <c r="BT73"/>
  <c r="BS73"/>
  <c r="BR73"/>
  <c r="BT72"/>
  <c r="BS72"/>
  <c r="BR72"/>
  <c r="BT71"/>
  <c r="BS71"/>
  <c r="BR71"/>
  <c r="BT70"/>
  <c r="BS70"/>
  <c r="BR70"/>
  <c r="BT69"/>
  <c r="BS69"/>
  <c r="BR69"/>
  <c r="BT68"/>
  <c r="BS68"/>
  <c r="BR68"/>
  <c r="BT67"/>
  <c r="BS67"/>
  <c r="BR67"/>
  <c r="BT66"/>
  <c r="BS66"/>
  <c r="BR66"/>
  <c r="BT65"/>
  <c r="BS65"/>
  <c r="BR65"/>
  <c r="BT64"/>
  <c r="BS64"/>
  <c r="BR64"/>
  <c r="BT63"/>
  <c r="BS63"/>
  <c r="BR63"/>
  <c r="BT62"/>
  <c r="BS62"/>
  <c r="BR62"/>
  <c r="BT61"/>
  <c r="BS61"/>
  <c r="BR61"/>
  <c r="BT60"/>
  <c r="BS60"/>
  <c r="BR60"/>
  <c r="BT59"/>
  <c r="BS59"/>
  <c r="BR59"/>
  <c r="BT58"/>
  <c r="BS58"/>
  <c r="BR58"/>
  <c r="BT57"/>
  <c r="BS57"/>
  <c r="BR57"/>
  <c r="BT56"/>
  <c r="BS56"/>
  <c r="BR56"/>
  <c r="BT55"/>
  <c r="BS55"/>
  <c r="BR55"/>
  <c r="BT54"/>
  <c r="BS54"/>
  <c r="BR54"/>
  <c r="BT53"/>
  <c r="BS53"/>
  <c r="BR53"/>
  <c r="BN52"/>
  <c r="E43"/>
  <c r="E42"/>
  <c r="E41"/>
  <c r="E40"/>
  <c r="E39"/>
  <c r="E38"/>
  <c r="E37"/>
  <c r="E36"/>
  <c r="D35"/>
  <c r="C35"/>
  <c r="E35" s="1"/>
  <c r="E34"/>
  <c r="E33"/>
  <c r="D32"/>
  <c r="C32"/>
  <c r="E32" s="1"/>
  <c r="E31"/>
  <c r="D30"/>
  <c r="C30"/>
  <c r="E30" s="1"/>
  <c r="E29"/>
  <c r="D28"/>
  <c r="C28"/>
  <c r="E28" s="1"/>
  <c r="E27"/>
  <c r="E26"/>
  <c r="E25"/>
  <c r="D24"/>
  <c r="C24"/>
  <c r="E24" s="1"/>
  <c r="E23"/>
  <c r="E22"/>
  <c r="D21"/>
  <c r="C21"/>
  <c r="E21" s="1"/>
  <c r="E20"/>
  <c r="E19"/>
  <c r="D18"/>
  <c r="C18"/>
  <c r="E18" s="1"/>
  <c r="E17"/>
  <c r="E16"/>
  <c r="E15"/>
  <c r="E14"/>
  <c r="E13"/>
  <c r="E11" s="1"/>
  <c r="E12"/>
  <c r="H11"/>
  <c r="G11"/>
  <c r="F11"/>
  <c r="D11"/>
  <c r="C11"/>
  <c r="B11"/>
  <c r="E7" s="1"/>
  <c r="H6"/>
  <c r="F6"/>
  <c r="E7" i="6" l="1"/>
  <c r="E24"/>
  <c r="E14"/>
  <c r="E27"/>
  <c r="E11" s="1"/>
  <c r="E24" i="5"/>
  <c r="F24" s="1"/>
  <c r="F26"/>
  <c r="E45"/>
  <c r="F45" s="1"/>
  <c r="F46"/>
  <c r="N18" i="9"/>
  <c r="F73" s="1"/>
  <c r="O32" i="8"/>
  <c r="O47"/>
  <c r="N4" i="7"/>
  <c r="F57" s="1"/>
  <c r="N18" i="8" l="1"/>
  <c r="F58" s="1"/>
  <c r="F60"/>
  <c r="BM164" i="3"/>
  <c r="BL164"/>
  <c r="BK164"/>
  <c r="BJ164"/>
  <c r="BI164"/>
  <c r="BH164"/>
  <c r="BG164"/>
  <c r="BF164"/>
  <c r="BE164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F164"/>
  <c r="C164"/>
  <c r="BM163"/>
  <c r="BL163"/>
  <c r="BK163"/>
  <c r="BJ163"/>
  <c r="BI163"/>
  <c r="BH163"/>
  <c r="BG163"/>
  <c r="BF163"/>
  <c r="BE163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F163"/>
  <c r="C163"/>
  <c r="BP112"/>
  <c r="BO112"/>
  <c r="BP111"/>
  <c r="BO111"/>
  <c r="BP110"/>
  <c r="BO110"/>
  <c r="BP109"/>
  <c r="BO109"/>
  <c r="BP108"/>
  <c r="BO108"/>
  <c r="BP107"/>
  <c r="BO107"/>
  <c r="BW106"/>
  <c r="BV106"/>
  <c r="BU106"/>
  <c r="BW105"/>
  <c r="BV105"/>
  <c r="BU105"/>
  <c r="BW104"/>
  <c r="BV104"/>
  <c r="BU104"/>
  <c r="BW103"/>
  <c r="BV103"/>
  <c r="BU103"/>
  <c r="BQ102"/>
  <c r="BQ101"/>
  <c r="BQ100"/>
  <c r="BT99"/>
  <c r="BS99"/>
  <c r="BR99"/>
  <c r="BT98"/>
  <c r="BS98"/>
  <c r="BR98"/>
  <c r="BT97"/>
  <c r="BS97"/>
  <c r="BR97"/>
  <c r="BT96"/>
  <c r="BS96"/>
  <c r="BR96"/>
  <c r="BT95"/>
  <c r="BS95"/>
  <c r="BR95"/>
  <c r="BT94"/>
  <c r="BS94"/>
  <c r="BR94"/>
  <c r="BT93"/>
  <c r="BS93"/>
  <c r="BR93"/>
  <c r="BT92"/>
  <c r="BS92"/>
  <c r="BR92"/>
  <c r="BT91"/>
  <c r="BS91"/>
  <c r="BR91"/>
  <c r="BT90"/>
  <c r="BS90"/>
  <c r="BR90"/>
  <c r="BT89"/>
  <c r="BS89"/>
  <c r="BR89"/>
  <c r="BT88"/>
  <c r="BS88"/>
  <c r="BR88"/>
  <c r="BT87"/>
  <c r="BS87"/>
  <c r="BR87"/>
  <c r="BT86"/>
  <c r="BS86"/>
  <c r="BR86"/>
  <c r="BT85"/>
  <c r="BS85"/>
  <c r="BR85"/>
  <c r="BT84"/>
  <c r="BS84"/>
  <c r="BR84"/>
  <c r="BT83"/>
  <c r="BS83"/>
  <c r="BR83"/>
  <c r="BT82"/>
  <c r="BS82"/>
  <c r="BR82"/>
  <c r="BT81"/>
  <c r="BS81"/>
  <c r="BR81"/>
  <c r="BT80"/>
  <c r="BS80"/>
  <c r="BR80"/>
  <c r="BT79"/>
  <c r="BS79"/>
  <c r="BR79"/>
  <c r="BT78"/>
  <c r="BS78"/>
  <c r="BR78"/>
  <c r="BT77"/>
  <c r="BS77"/>
  <c r="BR77"/>
  <c r="BT76"/>
  <c r="BS76"/>
  <c r="BR76"/>
  <c r="BT75"/>
  <c r="BS75"/>
  <c r="BR75"/>
  <c r="BT74"/>
  <c r="BS74"/>
  <c r="BR74"/>
  <c r="BT73"/>
  <c r="BS73"/>
  <c r="BR73"/>
  <c r="BT72"/>
  <c r="BS72"/>
  <c r="BR72"/>
  <c r="BT71"/>
  <c r="BS71"/>
  <c r="BR71"/>
  <c r="BT70"/>
  <c r="BS70"/>
  <c r="BR70"/>
  <c r="BT69"/>
  <c r="BS69"/>
  <c r="BR69"/>
  <c r="BT68"/>
  <c r="BS68"/>
  <c r="BR68"/>
  <c r="BT67"/>
  <c r="BS67"/>
  <c r="BR67"/>
  <c r="BT66"/>
  <c r="BS66"/>
  <c r="BR66"/>
  <c r="BT65"/>
  <c r="BS65"/>
  <c r="BR65"/>
  <c r="BT64"/>
  <c r="BS64"/>
  <c r="BR64"/>
  <c r="BN63"/>
  <c r="E54"/>
  <c r="E53"/>
  <c r="E52"/>
  <c r="E51"/>
  <c r="E50"/>
  <c r="E43"/>
  <c r="E42"/>
  <c r="E41"/>
  <c r="D38"/>
  <c r="E38" s="1"/>
  <c r="E37"/>
  <c r="D34"/>
  <c r="E33"/>
  <c r="E32"/>
  <c r="E31"/>
  <c r="E30"/>
  <c r="D29"/>
  <c r="E29" s="1"/>
  <c r="E28"/>
  <c r="E27"/>
  <c r="E26"/>
  <c r="E25"/>
  <c r="E24"/>
  <c r="G23"/>
  <c r="D23"/>
  <c r="C23"/>
  <c r="E23" s="1"/>
  <c r="E22"/>
  <c r="G21"/>
  <c r="E21"/>
  <c r="E20"/>
  <c r="E19"/>
  <c r="D18"/>
  <c r="E18" s="1"/>
  <c r="E17"/>
  <c r="E16"/>
  <c r="D16"/>
  <c r="E15"/>
  <c r="E14"/>
  <c r="E13"/>
  <c r="E11" s="1"/>
  <c r="E12"/>
  <c r="H11"/>
  <c r="G11"/>
  <c r="F11"/>
  <c r="D11"/>
  <c r="C11"/>
  <c r="B11"/>
  <c r="E7" s="1"/>
  <c r="F62" i="8" l="1"/>
  <c r="F104" i="2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105" i="1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</calcChain>
</file>

<file path=xl/sharedStrings.xml><?xml version="1.0" encoding="utf-8"?>
<sst xmlns="http://schemas.openxmlformats.org/spreadsheetml/2006/main" count="1097" uniqueCount="355">
  <si>
    <t>ЗАТВЕРДЖЕНО
 Наказ Міністерства фінансів України 28.01.2002  N 57 
 (у редакції наказу Міністерства фінансів України 04.12.2015 № 1118)</t>
  </si>
  <si>
    <t>Затверджений у сумі: Вісім мільйонів п'ятсот три тисячі сімсот сорок п'ять грн. 85 коп. (8503745,85 грн. )</t>
  </si>
  <si>
    <t>(сума словами і цифрами)</t>
  </si>
  <si>
    <t>В.о.  директора Департаменту освіти та науки</t>
  </si>
  <si>
    <t>(посада)</t>
  </si>
  <si>
    <t>Л.В. Корнієцька</t>
  </si>
  <si>
    <t>(підпис)             (ініціали і прізвище)</t>
  </si>
  <si>
    <t>(число, місяць, рік)                     М.П.</t>
  </si>
  <si>
    <t xml:space="preserve">Уточнений кошторис на  2018 рік </t>
  </si>
  <si>
    <t>25889807  ХДНЗ № 45 "Ялинка"</t>
  </si>
  <si>
    <t>(код за ЄДРПОУ та найменування бюджетної установи)</t>
  </si>
  <si>
    <t>м.Хмельницький</t>
  </si>
  <si>
    <t>(найменування міста, району, області)</t>
  </si>
  <si>
    <t>Вид бюджету: місцевий</t>
  </si>
  <si>
    <t>код та назва відомчої класифікації видатків та кредитування бюджету</t>
  </si>
  <si>
    <t>06  Орган з питань освіти і науки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</si>
  <si>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</si>
  <si>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методу)*</t>
  </si>
  <si>
    <t>0611010 Надання дошкільної освіти</t>
  </si>
  <si>
    <t>(грн.)</t>
  </si>
  <si>
    <t>Найменування</t>
  </si>
  <si>
    <t>Код</t>
  </si>
  <si>
    <t>Усього на рік</t>
  </si>
  <si>
    <t>Разом</t>
  </si>
  <si>
    <t>Загальний фонд</t>
  </si>
  <si>
    <t>Спеціальний фонд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</si>
  <si>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</si>
  <si>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</si>
  <si>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</si>
  <si>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</si>
  <si>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 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</si>
  <si>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</si>
  <si>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</si>
  <si>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</si>
  <si>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</t>
  </si>
  <si>
    <t>Надходження бюджетних установ від реалізації в установленому порядку майна (крім нерухомого майна)</t>
  </si>
  <si>
    <t>- Інші джерела власних надходжень бюджетних установ</t>
  </si>
  <si>
    <t>Благодійні внески, гранти та дарунки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</si>
  <si>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</si>
  <si>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</t>
  </si>
  <si>
    <t>Кошти, отримані від реалізації майнових прав на фільми, вихідні матеріали фільмів та фільмокопій, створені за бюджетні кошти як за державним замовленням, так і на умовах фінансової підтримки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</si>
  <si>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</si>
  <si>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</si>
  <si>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</si>
  <si>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кошти, що передаються із загального фонду бюджету до бюджету розвитку (спеціального фонду)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</si>
  <si>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</si>
  <si>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</si>
  <si>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</si>
  <si>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</si>
  <si>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</si>
  <si>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</si>
  <si>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</si>
  <si>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</si>
  <si>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</si>
  <si>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</si>
  <si>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</si>
  <si>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</si>
  <si>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</si>
  <si>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</si>
  <si>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</si>
  <si>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</si>
  <si>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</si>
  <si>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</si>
  <si>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</si>
  <si>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</si>
  <si>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</si>
  <si>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</si>
  <si>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</si>
  <si>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</si>
  <si>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</si>
  <si>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</si>
  <si>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</si>
  <si>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</si>
  <si>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</si>
  <si>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</si>
  <si>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</si>
  <si>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</si>
  <si>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</si>
  <si>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</si>
  <si>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</si>
  <si>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</si>
  <si>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</si>
  <si>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</si>
  <si>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</si>
  <si>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</si>
  <si>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</si>
  <si>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</si>
  <si>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</si>
  <si>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</si>
  <si>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</si>
  <si>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</si>
  <si>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</si>
  <si>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</si>
  <si>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</si>
  <si>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</si>
  <si>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</si>
  <si>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</si>
  <si>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</si>
  <si>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</si>
  <si>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</si>
  <si>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</si>
  <si>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</si>
  <si>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</si>
  <si>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</si>
  <si>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</si>
  <si>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</si>
  <si>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</si>
  <si>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</si>
  <si>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Керівник</t>
  </si>
  <si>
    <t>Н.О. Коваленко</t>
  </si>
  <si>
    <t>(підпис)</t>
  </si>
  <si>
    <t>(ініціали і прізвище)</t>
  </si>
  <si>
    <t>Головний бухгалтер</t>
  </si>
  <si>
    <t>І.Ф. Перепона</t>
  </si>
  <si>
    <t>М.П.***</t>
  </si>
  <si>
    <t>29 Грудень 2018</t>
  </si>
  <si>
    <t>(число, місяць, рік)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</si>
  <si>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</si>
  <si>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 вищих  навчальних  закладів, яким безпосередньо встановлені призначення у державному бюджеті.</t>
  </si>
  <si>
    <t>Затверджений у сумі: Шість мільйонів дев'ятсот вісімдесят шість тисяч двісті вісімдесят п'ять грн. 91 коп. (6986285 грн. 91 коп.)</t>
  </si>
  <si>
    <t>Заступник директора департаменту освіти та науки з економічних питань</t>
  </si>
  <si>
    <t xml:space="preserve">Уточнений кошторис на  2017 рік </t>
  </si>
  <si>
    <t>10  Орган з питань освіти і науки, молоді та спорту</t>
  </si>
  <si>
    <t>1011010 Дошкільна освіта</t>
  </si>
  <si>
    <t>Керівник бухгалтерської служби /_x000D_
начальник планово-фінансового підрозділу</t>
  </si>
  <si>
    <t>Використання коштів по спеціальному фонду та сумах за дорученнями в 2017 році по ДНЗ № 45</t>
  </si>
  <si>
    <t>грн.</t>
  </si>
  <si>
    <t>Суми за дорученнями</t>
  </si>
  <si>
    <t>Надійшло</t>
  </si>
  <si>
    <t>Затверджено кошторисом</t>
  </si>
  <si>
    <t>Касові видатки</t>
  </si>
  <si>
    <t>Залишок коштів на 01.01.2018 року</t>
  </si>
  <si>
    <t>Батьківський фонд</t>
  </si>
  <si>
    <t>Спонсорські кошти</t>
  </si>
  <si>
    <t>фонд закладу</t>
  </si>
  <si>
    <t>фонди груп</t>
  </si>
  <si>
    <t>Надійшло  на суми за дорученнями</t>
  </si>
  <si>
    <t>Залишок на 01.01.2017 року</t>
  </si>
  <si>
    <t>За послуги, що надаються бюджетними установами</t>
  </si>
  <si>
    <t>Від оренди майна бюджетних установ</t>
  </si>
  <si>
    <t>Від реалізації майна</t>
  </si>
  <si>
    <t>2111 Заробітна плата</t>
  </si>
  <si>
    <t xml:space="preserve">2120 Нарахування на оплату праці </t>
  </si>
  <si>
    <t>2210 Предмети, матеріали, обладнання та інвентар</t>
  </si>
  <si>
    <t>Підписка</t>
  </si>
  <si>
    <t>Бланки, канцтовари, печатка</t>
  </si>
  <si>
    <t>Миючі, дезинфікуючі засоби</t>
  </si>
  <si>
    <t>Господарські товари, електротовари</t>
  </si>
  <si>
    <t>Меблі</t>
  </si>
  <si>
    <t>Спортивні товари, дитяча кухня</t>
  </si>
  <si>
    <t>М'який інвентар</t>
  </si>
  <si>
    <t>Роутер</t>
  </si>
  <si>
    <t>Будівельні матеріали, двері, сантехніка</t>
  </si>
  <si>
    <t>2220 Медикаменти та перев'язувальні матеріали</t>
  </si>
  <si>
    <t>2230 Продукти харчування</t>
  </si>
  <si>
    <t>2240 Оплата послуг (крім комунальних)</t>
  </si>
  <si>
    <t>Повірка ваг</t>
  </si>
  <si>
    <r>
      <t xml:space="preserve">Вивіз сміття, </t>
    </r>
    <r>
      <rPr>
        <b/>
        <sz val="12"/>
        <rFont val="Times New Roman"/>
        <family val="1"/>
        <charset val="204"/>
      </rPr>
      <t xml:space="preserve">дератизація </t>
    </r>
  </si>
  <si>
    <t>Послуги зв'язку, інтернету</t>
  </si>
  <si>
    <t>Програмне обслуговування:</t>
  </si>
  <si>
    <t>Ключі ЕЦП</t>
  </si>
  <si>
    <t>програма MEDOC</t>
  </si>
  <si>
    <t>відновлення картриджа (2 послуги)</t>
  </si>
  <si>
    <t>заправка картриджа</t>
  </si>
  <si>
    <t>поточний ремонт принтера</t>
  </si>
  <si>
    <t>Інтернет сайт ДНЗ</t>
  </si>
  <si>
    <t>Послуги по проведенню тендера</t>
  </si>
  <si>
    <t>Протипожежні заходи</t>
  </si>
  <si>
    <t>вимір опору ізоляції</t>
  </si>
  <si>
    <t>повірка вогнегасників</t>
  </si>
  <si>
    <t>Поточний ремонт</t>
  </si>
  <si>
    <t>2250 Видатки на відрядження</t>
  </si>
  <si>
    <t>Інші послуги</t>
  </si>
  <si>
    <t>послуги з питань проведення атестації робочих місць</t>
  </si>
  <si>
    <t>плани евакуації</t>
  </si>
  <si>
    <t>обстеження вентеляційних каналів</t>
  </si>
  <si>
    <t>чистка бойлерів</t>
  </si>
  <si>
    <t>заміна сповіщувача СПД-3</t>
  </si>
  <si>
    <t>ремонт та обслуговування комп.техніки</t>
  </si>
  <si>
    <t>2271 Оплата теплопостачання</t>
  </si>
  <si>
    <t>2272 Оплата водопостачання і водовідведення</t>
  </si>
  <si>
    <t>2273  Оплата електроенергії</t>
  </si>
  <si>
    <t>2282 Окремі заходи по реалізації державних (регіональних) програм, не віднесені до заходів розвитку</t>
  </si>
  <si>
    <t>2800 Інші поточні видатки</t>
  </si>
  <si>
    <t>Обладнання майданчиків</t>
  </si>
  <si>
    <t>Посуд</t>
  </si>
  <si>
    <t>Мотокоса, електрокоса</t>
  </si>
  <si>
    <t>Електрокотел</t>
  </si>
  <si>
    <t>Обладнання</t>
  </si>
  <si>
    <t>Медикаменти, мед.обладнання</t>
  </si>
  <si>
    <t>Дошка шкільна</t>
  </si>
  <si>
    <t>спецодяг, спортивна форма,вишиті сорочки,сценічний одяг</t>
  </si>
  <si>
    <t>Сценічно-постановочні засоби</t>
  </si>
  <si>
    <t>Побутова техніка</t>
  </si>
  <si>
    <t>Музична апаратура</t>
  </si>
  <si>
    <t>Обладнання кабінетів</t>
  </si>
  <si>
    <t>Мультимедійний  комплкес</t>
  </si>
  <si>
    <t>Інтерактивна дошка</t>
  </si>
  <si>
    <t>Компютер, ноутбук</t>
  </si>
  <si>
    <t>Прінтер (3*1)</t>
  </si>
  <si>
    <t>Монітор</t>
  </si>
  <si>
    <t>Кухон.облад.: в т.ч. електроводонагрівач</t>
  </si>
  <si>
    <t>інше кухон.облад.</t>
  </si>
  <si>
    <t>Обладнання для пральні</t>
  </si>
  <si>
    <t>бордюрів та сходів</t>
  </si>
  <si>
    <t>Охорона</t>
  </si>
  <si>
    <t>Зрізання дерев</t>
  </si>
  <si>
    <t>Праня білизни</t>
  </si>
  <si>
    <t>Посл.тех.докум.з землеустройством</t>
  </si>
  <si>
    <t>Вивіз сміття, дератизація</t>
  </si>
  <si>
    <t>Пожежний інвентар</t>
  </si>
  <si>
    <t>Податки КЕКВ 2800</t>
  </si>
  <si>
    <t>Використання коштів по спеціальному фонду та сумах за дорученнями в 2018 році по ДНЗ № 45</t>
  </si>
  <si>
    <t>Залишок коштів на 01.01.2019 року</t>
  </si>
  <si>
    <t>Залишок на 01.01.2018 року</t>
  </si>
  <si>
    <t>Бланки, канцтовари</t>
  </si>
  <si>
    <r>
      <t xml:space="preserve">1126,2 </t>
    </r>
    <r>
      <rPr>
        <sz val="8"/>
        <color indexed="8"/>
        <rFont val="Times New Roman"/>
        <family val="1"/>
        <charset val="204"/>
      </rPr>
      <t>світи-ки</t>
    </r>
  </si>
  <si>
    <t>Вогнегасники 9 шт.</t>
  </si>
  <si>
    <t>Спортивні товари (килимок для фітнису 11 шт., ігровий набір футбол 2 шт)</t>
  </si>
  <si>
    <t>Холодильник - 3500, комфорки - 3507, пилосос-968,48</t>
  </si>
  <si>
    <t>Меблі (полички, вішаки)</t>
  </si>
  <si>
    <t>М'який інвентар (тюль)</t>
  </si>
  <si>
    <t>Будівельні матеріали, двері, сантехніка, жалюзі</t>
  </si>
  <si>
    <t>4170 - жалюзі</t>
  </si>
  <si>
    <t>2625 лінолеум</t>
  </si>
  <si>
    <t>Повірка ваг, заправка катриджа</t>
  </si>
  <si>
    <t>Вивіз сміття, дератизація (1152 дерат + 954,17 сміття)</t>
  </si>
  <si>
    <t>Послуги зв'язку, інтернету (720 - інтер, 850,94 -телефон)</t>
  </si>
  <si>
    <t>Чистка килимів</t>
  </si>
  <si>
    <t>Протипожежні заходи (заміна сповіщувачів - 1260; виміри опуру ізоляції - 823,20)</t>
  </si>
  <si>
    <t>Поточний ремонт (покриття підлоги плиткою 72 кв.м)</t>
  </si>
  <si>
    <t>Інші послуги (проф.огляд працівників,чистка бойлера,заміна та чистка тена на кухні, чистка вентеляційних каналів)</t>
  </si>
  <si>
    <t>2250 Видатки на відрядження (проїздний 10 місяців 90грн., 130 )</t>
  </si>
  <si>
    <t>2800 Інші поточні видатки (пеня телефон)</t>
  </si>
  <si>
    <t>3110 Придбання обладнання і предметів довгострокового користування</t>
  </si>
  <si>
    <t>Холодильник</t>
  </si>
  <si>
    <t xml:space="preserve">Уточнений кошторис на  2019 рік </t>
  </si>
  <si>
    <t>С.В. Губай</t>
  </si>
  <si>
    <t>Використання коштів по спеціальному фонду та сумах за дорученнями в 2019 році по ДНЗ № 45</t>
  </si>
  <si>
    <t>Розшифровка кошторису на 2017 р. до бюджету</t>
  </si>
  <si>
    <t xml:space="preserve">по ДНЗ №45 "Ялинка" </t>
  </si>
  <si>
    <t>ст.2111 Оплата праці</t>
  </si>
  <si>
    <t xml:space="preserve">заробітна плата січень - грудень 2017р. </t>
  </si>
  <si>
    <t>Лікарн.листи за 2017 р.</t>
  </si>
  <si>
    <t>грошова винагорода за сум.працю 2017р.</t>
  </si>
  <si>
    <t>матеріальна допомога пед.прац.</t>
  </si>
  <si>
    <t>матеріальна допомога тех.прац.</t>
  </si>
  <si>
    <t>ст.2120 Нарахування на заробітну плату</t>
  </si>
  <si>
    <t>ст.2200</t>
  </si>
  <si>
    <t>Використання товарів та послуг</t>
  </si>
  <si>
    <t>ст.2210</t>
  </si>
  <si>
    <t>Новорічні подарунки</t>
  </si>
  <si>
    <t>Посуд на групи</t>
  </si>
  <si>
    <t xml:space="preserve">Дитячий посуд </t>
  </si>
  <si>
    <t>Канц.твари</t>
  </si>
  <si>
    <t>Миючі засоби</t>
  </si>
  <si>
    <t>Дитячі ліжка</t>
  </si>
  <si>
    <t>ст.2220</t>
  </si>
  <si>
    <t>Медикаменти та перевязувальні матеріали</t>
  </si>
  <si>
    <t>ст.2230</t>
  </si>
  <si>
    <t xml:space="preserve">середньофактичне відвідування в д/з     </t>
  </si>
  <si>
    <t>д/д</t>
  </si>
  <si>
    <t>*</t>
  </si>
  <si>
    <t>днів</t>
  </si>
  <si>
    <t>літні місяці</t>
  </si>
  <si>
    <t>дні</t>
  </si>
  <si>
    <t>пільговики по садочку 100%</t>
  </si>
  <si>
    <t>дітей</t>
  </si>
  <si>
    <t xml:space="preserve">ст.2240 </t>
  </si>
  <si>
    <t xml:space="preserve">Послуги звязку: абонплата </t>
  </si>
  <si>
    <t xml:space="preserve">Оплата послуг по вивозу сміття </t>
  </si>
  <si>
    <t xml:space="preserve">дератизація </t>
  </si>
  <si>
    <t xml:space="preserve">Послуги пожежної сигналізація </t>
  </si>
  <si>
    <t>Поточний ремонт сан.вузлів</t>
  </si>
  <si>
    <t>ст.2270</t>
  </si>
  <si>
    <t>ст.2271</t>
  </si>
  <si>
    <t>Оплата за гар.вода</t>
  </si>
  <si>
    <t>ст.2272</t>
  </si>
  <si>
    <t>Оплата водопостачання</t>
  </si>
  <si>
    <t>Стоки</t>
  </si>
  <si>
    <t>ст.2273</t>
  </si>
  <si>
    <t>Оплата електроенергії (реактив)</t>
  </si>
  <si>
    <t>ст.2280</t>
  </si>
  <si>
    <t>Всього видатків</t>
  </si>
  <si>
    <t>Завідуюча                                                    Н.О. Коваленко</t>
  </si>
  <si>
    <t>Головний бухгалтер                                      І.Ф. Перепона</t>
  </si>
  <si>
    <t>Розшифровка кошторису за 2018 р. до бюджету</t>
  </si>
  <si>
    <t xml:space="preserve">заробітна плата січень - грудень 2018р. </t>
  </si>
  <si>
    <t>Доплата до МЗП</t>
  </si>
  <si>
    <t>грошова винагорода за сум.працю 2018р.</t>
  </si>
  <si>
    <t xml:space="preserve">Витрати на 1 дитину 2018 р.: </t>
  </si>
  <si>
    <t xml:space="preserve">             Засіб криптографічного захисту інформації</t>
  </si>
  <si>
    <t xml:space="preserve">             Дитячі столи</t>
  </si>
  <si>
    <t xml:space="preserve">             Дитячі стільчики</t>
  </si>
  <si>
    <t xml:space="preserve">             Дитячі канц.товари</t>
  </si>
  <si>
    <t>Послуги звязку: абонплата</t>
  </si>
  <si>
    <t>Послуги з проведення лабораторних замірів</t>
  </si>
  <si>
    <t>Поточний ремонт покрівлі</t>
  </si>
  <si>
    <t>ст.2282</t>
  </si>
  <si>
    <t>Окремі заходи по реалізації державних (регіональних) програм,не віднесені до заходів</t>
  </si>
  <si>
    <t>ст.2800</t>
  </si>
  <si>
    <t>Податок на воду</t>
  </si>
  <si>
    <t xml:space="preserve">Залишок кошторису на 01.01.2019 р. </t>
  </si>
  <si>
    <t>Кошторис на 2018 р.</t>
  </si>
  <si>
    <t>Розшифровка кошторису на 2019 р. до бюджету</t>
  </si>
  <si>
    <t xml:space="preserve">заробітна плата січень - грудень 2019р. </t>
  </si>
  <si>
    <t>Премія</t>
  </si>
  <si>
    <t>грошова винагорода за сум.працю 2019р.</t>
  </si>
  <si>
    <t xml:space="preserve">матеріальна допомога </t>
  </si>
  <si>
    <t xml:space="preserve">Новорічні подарунки 2019 р. </t>
  </si>
  <si>
    <t>Витрати на 1 дитину 2019 р. (300,00 грн.)</t>
  </si>
  <si>
    <t>Дитячі меблі в ДНЗ №9</t>
  </si>
  <si>
    <t>Послуги звязку: абонплата 66*12 міс.</t>
  </si>
  <si>
    <t>дератизація 180*10 міс</t>
  </si>
  <si>
    <t>Послуги пожежної сигналізація (507*12 міс.)</t>
  </si>
  <si>
    <t>Послуги інтернету ((70,00**12 міс)</t>
  </si>
  <si>
    <t>Медичний огляд працівників</t>
  </si>
  <si>
    <t>Санітарний регламент</t>
  </si>
  <si>
    <t>Поточний ремонт муз.зали</t>
  </si>
  <si>
    <t>обстеження вогнигасників</t>
  </si>
  <si>
    <t>Поточний ремонт водопостачання</t>
  </si>
  <si>
    <t>Перевірка та випробування пож.гідрантів</t>
  </si>
  <si>
    <t>Обстеження вентеляційних каналів</t>
  </si>
  <si>
    <t>Чистка бойлерів</t>
  </si>
  <si>
    <t>Виміри пору ізолятора</t>
  </si>
  <si>
    <t>Зливи</t>
  </si>
  <si>
    <t>ст.2275</t>
  </si>
  <si>
    <t>Оплата інших енергоносіїв та інших комунальних послуг</t>
  </si>
  <si>
    <t>ст.2700</t>
  </si>
  <si>
    <t>ст.2730</t>
  </si>
  <si>
    <t>Страхування пожежної дружини</t>
  </si>
  <si>
    <t>Муз.колонка</t>
  </si>
  <si>
    <t>Залишок коштів на 01.01.20 року</t>
  </si>
  <si>
    <t>Поточний ремонт (покриття підлоги плиткою 51 кв.м)</t>
  </si>
  <si>
    <t>Поточний ремонт музичної зали</t>
  </si>
  <si>
    <t>Послуги звязку</t>
  </si>
  <si>
    <t>МЕДОК</t>
  </si>
  <si>
    <t>ключі ЕЦП</t>
  </si>
  <si>
    <t>Повірка теплового лічильника</t>
  </si>
  <si>
    <t>Профдезінфекція</t>
  </si>
  <si>
    <t>пожежне спостереження</t>
  </si>
  <si>
    <t>заправка катриджа</t>
  </si>
  <si>
    <t>санітарний регламент</t>
  </si>
  <si>
    <t>мед.огляд</t>
  </si>
  <si>
    <t>Заміна помпи</t>
  </si>
  <si>
    <t>проф.огляд</t>
  </si>
  <si>
    <t>Повірка лічильника води</t>
  </si>
  <si>
    <t>Дитячі шафи</t>
  </si>
  <si>
    <t>Електрофодонагрівачі</t>
  </si>
  <si>
    <t>Лічильники</t>
  </si>
  <si>
    <t>Залишок на 01.01.2019 року</t>
  </si>
  <si>
    <t>Дитячі іграшкові меблі</t>
  </si>
  <si>
    <t>Тюль</t>
  </si>
  <si>
    <t>9000 лінолеум</t>
  </si>
  <si>
    <t>Поточний ремонт групи</t>
  </si>
</sst>
</file>

<file path=xl/styles.xml><?xml version="1.0" encoding="utf-8"?>
<styleSheet xmlns="http://schemas.openxmlformats.org/spreadsheetml/2006/main">
  <numFmts count="1">
    <numFmt numFmtId="164" formatCode="0.00000"/>
  </numFmts>
  <fonts count="32">
    <font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indexed="20"/>
      <name val="Times New Roman"/>
      <family val="1"/>
      <charset val="204"/>
    </font>
    <font>
      <sz val="10"/>
      <color indexed="20"/>
      <name val="Arial Cyr"/>
      <charset val="204"/>
    </font>
    <font>
      <sz val="12"/>
      <color indexed="53"/>
      <name val="Times New Roman"/>
      <family val="1"/>
      <charset val="204"/>
    </font>
    <font>
      <sz val="10"/>
      <color indexed="53"/>
      <name val="Arial Cyr"/>
      <charset val="204"/>
    </font>
    <font>
      <sz val="8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i/>
      <sz val="9"/>
      <name val="Arial Cyr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  <font>
      <i/>
      <sz val="10"/>
      <color indexed="8"/>
      <name val="Arial"/>
      <family val="2"/>
      <charset val="204"/>
    </font>
    <font>
      <b/>
      <i/>
      <sz val="11"/>
      <color indexed="8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1">
    <xf numFmtId="0" fontId="0" fillId="0" borderId="0" xfId="0"/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right" wrapText="1"/>
    </xf>
    <xf numFmtId="0" fontId="6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/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7" fillId="0" borderId="0" xfId="0" applyFont="1" applyAlignment="1">
      <alignment wrapText="1"/>
    </xf>
    <xf numFmtId="0" fontId="2" fillId="0" borderId="3" xfId="0" applyFont="1" applyBorder="1"/>
    <xf numFmtId="0" fontId="0" fillId="0" borderId="1" xfId="0" applyBorder="1"/>
    <xf numFmtId="0" fontId="4" fillId="0" borderId="0" xfId="0" applyFont="1" applyAlignment="1">
      <alignment horizontal="center"/>
    </xf>
    <xf numFmtId="15" fontId="0" fillId="0" borderId="1" xfId="0" applyNumberFormat="1" applyBorder="1"/>
    <xf numFmtId="0" fontId="0" fillId="0" borderId="0" xfId="0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2" fontId="13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9" fillId="0" borderId="3" xfId="0" applyFont="1" applyBorder="1" applyAlignment="1">
      <alignment vertical="center" wrapText="1"/>
    </xf>
    <xf numFmtId="2" fontId="13" fillId="0" borderId="3" xfId="0" applyNumberFormat="1" applyFont="1" applyBorder="1" applyAlignment="1">
      <alignment horizontal="center" vertical="center"/>
    </xf>
    <xf numFmtId="0" fontId="16" fillId="0" borderId="0" xfId="0" applyFont="1"/>
    <xf numFmtId="0" fontId="14" fillId="0" borderId="3" xfId="0" applyFont="1" applyBorder="1" applyAlignment="1">
      <alignment vertical="center" wrapText="1"/>
    </xf>
    <xf numFmtId="2" fontId="1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2" fontId="12" fillId="0" borderId="3" xfId="0" applyNumberFormat="1" applyFont="1" applyBorder="1" applyAlignment="1">
      <alignment horizontal="center" vertical="center"/>
    </xf>
    <xf numFmtId="0" fontId="17" fillId="0" borderId="0" xfId="0" applyFont="1"/>
    <xf numFmtId="0" fontId="9" fillId="0" borderId="3" xfId="0" applyFont="1" applyBorder="1" applyAlignment="1">
      <alignment horizontal="left" vertical="center" wrapText="1"/>
    </xf>
    <xf numFmtId="2" fontId="11" fillId="0" borderId="3" xfId="0" applyNumberFormat="1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right" vertical="center" wrapText="1"/>
    </xf>
    <xf numFmtId="2" fontId="13" fillId="0" borderId="3" xfId="0" applyNumberFormat="1" applyFont="1" applyBorder="1" applyAlignment="1">
      <alignment horizontal="left" vertical="center"/>
    </xf>
    <xf numFmtId="0" fontId="12" fillId="3" borderId="0" xfId="0" applyFont="1" applyFill="1"/>
    <xf numFmtId="0" fontId="0" fillId="3" borderId="0" xfId="0" applyFill="1"/>
    <xf numFmtId="0" fontId="12" fillId="3" borderId="0" xfId="0" applyFont="1" applyFill="1" applyAlignment="1">
      <alignment horizontal="left"/>
    </xf>
    <xf numFmtId="0" fontId="12" fillId="3" borderId="0" xfId="0" applyFont="1" applyFill="1" applyAlignment="1">
      <alignment horizontal="right"/>
    </xf>
    <xf numFmtId="0" fontId="12" fillId="3" borderId="0" xfId="0" applyFont="1" applyFill="1" applyAlignment="1">
      <alignment wrapText="1"/>
    </xf>
    <xf numFmtId="0" fontId="12" fillId="4" borderId="0" xfId="0" applyFont="1" applyFill="1"/>
    <xf numFmtId="0" fontId="0" fillId="4" borderId="0" xfId="0" applyFill="1"/>
    <xf numFmtId="0" fontId="12" fillId="0" borderId="0" xfId="0" applyFont="1"/>
    <xf numFmtId="0" fontId="12" fillId="5" borderId="0" xfId="0" applyFont="1" applyFill="1"/>
    <xf numFmtId="0" fontId="0" fillId="5" borderId="0" xfId="0" applyFill="1"/>
    <xf numFmtId="0" fontId="18" fillId="0" borderId="0" xfId="0" applyFont="1" applyFill="1"/>
    <xf numFmtId="0" fontId="19" fillId="0" borderId="0" xfId="0" applyFont="1" applyFill="1"/>
    <xf numFmtId="0" fontId="20" fillId="0" borderId="0" xfId="0" applyFont="1"/>
    <xf numFmtId="0" fontId="21" fillId="0" borderId="0" xfId="0" applyFont="1"/>
    <xf numFmtId="0" fontId="0" fillId="7" borderId="0" xfId="0" applyFill="1" applyAlignment="1">
      <alignment horizontal="center"/>
    </xf>
    <xf numFmtId="0" fontId="8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right" vertical="center"/>
    </xf>
    <xf numFmtId="0" fontId="0" fillId="7" borderId="0" xfId="0" applyFill="1" applyBorder="1" applyAlignment="1">
      <alignment horizontal="center"/>
    </xf>
    <xf numFmtId="0" fontId="0" fillId="7" borderId="0" xfId="0" applyFill="1" applyAlignment="1">
      <alignment horizontal="center" wrapText="1"/>
    </xf>
    <xf numFmtId="0" fontId="11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1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2" fontId="13" fillId="7" borderId="3" xfId="0" applyNumberFormat="1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left" vertical="center" wrapText="1"/>
    </xf>
    <xf numFmtId="2" fontId="11" fillId="7" borderId="7" xfId="0" applyNumberFormat="1" applyFont="1" applyFill="1" applyBorder="1" applyAlignment="1">
      <alignment horizontal="center" vertical="center" wrapText="1"/>
    </xf>
    <xf numFmtId="2" fontId="11" fillId="7" borderId="3" xfId="0" applyNumberFormat="1" applyFont="1" applyFill="1" applyBorder="1" applyAlignment="1">
      <alignment horizontal="center" vertical="center" wrapText="1"/>
    </xf>
    <xf numFmtId="2" fontId="12" fillId="7" borderId="3" xfId="0" applyNumberFormat="1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vertical="center" wrapText="1"/>
    </xf>
    <xf numFmtId="2" fontId="10" fillId="7" borderId="3" xfId="0" applyNumberFormat="1" applyFont="1" applyFill="1" applyBorder="1" applyAlignment="1">
      <alignment horizontal="center" vertical="center" wrapText="1"/>
    </xf>
    <xf numFmtId="2" fontId="11" fillId="7" borderId="5" xfId="0" applyNumberFormat="1" applyFont="1" applyFill="1" applyBorder="1" applyAlignment="1">
      <alignment horizontal="center" vertical="center" wrapText="1"/>
    </xf>
    <xf numFmtId="2" fontId="11" fillId="7" borderId="16" xfId="0" applyNumberFormat="1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wrapText="1"/>
    </xf>
    <xf numFmtId="2" fontId="13" fillId="7" borderId="5" xfId="0" applyNumberFormat="1" applyFont="1" applyFill="1" applyBorder="1" applyAlignment="1">
      <alignment horizontal="center" vertical="center" wrapText="1"/>
    </xf>
    <xf numFmtId="0" fontId="13" fillId="7" borderId="16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wrapText="1"/>
    </xf>
    <xf numFmtId="0" fontId="15" fillId="7" borderId="0" xfId="0" applyFont="1" applyFill="1" applyAlignment="1">
      <alignment horizontal="center" wrapText="1"/>
    </xf>
    <xf numFmtId="0" fontId="15" fillId="7" borderId="0" xfId="0" applyFont="1" applyFill="1" applyAlignment="1">
      <alignment horizontal="center"/>
    </xf>
    <xf numFmtId="0" fontId="9" fillId="7" borderId="3" xfId="0" applyFont="1" applyFill="1" applyBorder="1" applyAlignment="1">
      <alignment vertical="center" wrapText="1"/>
    </xf>
    <xf numFmtId="2" fontId="13" fillId="7" borderId="5" xfId="0" applyNumberFormat="1" applyFont="1" applyFill="1" applyBorder="1" applyAlignment="1">
      <alignment horizontal="center" vertical="center"/>
    </xf>
    <xf numFmtId="2" fontId="13" fillId="7" borderId="16" xfId="0" applyNumberFormat="1" applyFont="1" applyFill="1" applyBorder="1" applyAlignment="1">
      <alignment horizontal="center" vertical="center"/>
    </xf>
    <xf numFmtId="2" fontId="13" fillId="7" borderId="3" xfId="0" applyNumberFormat="1" applyFont="1" applyFill="1" applyBorder="1" applyAlignment="1">
      <alignment horizontal="center" vertical="center"/>
    </xf>
    <xf numFmtId="0" fontId="16" fillId="7" borderId="0" xfId="0" applyFont="1" applyFill="1"/>
    <xf numFmtId="0" fontId="12" fillId="7" borderId="3" xfId="0" applyFont="1" applyFill="1" applyBorder="1" applyAlignment="1">
      <alignment horizontal="left" vertical="center"/>
    </xf>
    <xf numFmtId="0" fontId="12" fillId="7" borderId="3" xfId="0" applyFont="1" applyFill="1" applyBorder="1" applyAlignment="1">
      <alignment horizontal="center" vertical="center"/>
    </xf>
    <xf numFmtId="2" fontId="12" fillId="7" borderId="5" xfId="0" applyNumberFormat="1" applyFont="1" applyFill="1" applyBorder="1" applyAlignment="1">
      <alignment horizontal="center" vertical="center"/>
    </xf>
    <xf numFmtId="2" fontId="12" fillId="7" borderId="16" xfId="0" applyNumberFormat="1" applyFont="1" applyFill="1" applyBorder="1" applyAlignment="1">
      <alignment horizontal="center" vertical="center"/>
    </xf>
    <xf numFmtId="2" fontId="12" fillId="7" borderId="3" xfId="0" applyNumberFormat="1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vertical="center" wrapText="1"/>
    </xf>
    <xf numFmtId="2" fontId="11" fillId="7" borderId="10" xfId="0" applyNumberFormat="1" applyFont="1" applyFill="1" applyBorder="1" applyAlignment="1">
      <alignment horizontal="center" vertical="center"/>
    </xf>
    <xf numFmtId="2" fontId="11" fillId="7" borderId="17" xfId="0" applyNumberFormat="1" applyFont="1" applyFill="1" applyBorder="1" applyAlignment="1">
      <alignment horizontal="center" vertical="center"/>
    </xf>
    <xf numFmtId="2" fontId="11" fillId="7" borderId="3" xfId="0" applyNumberFormat="1" applyFont="1" applyFill="1" applyBorder="1" applyAlignment="1">
      <alignment horizontal="center" vertical="center"/>
    </xf>
    <xf numFmtId="0" fontId="17" fillId="7" borderId="0" xfId="0" applyFont="1" applyFill="1"/>
    <xf numFmtId="0" fontId="9" fillId="7" borderId="18" xfId="0" applyFont="1" applyFill="1" applyBorder="1" applyAlignment="1">
      <alignment vertical="center" wrapText="1"/>
    </xf>
    <xf numFmtId="0" fontId="9" fillId="7" borderId="19" xfId="0" applyFont="1" applyFill="1" applyBorder="1" applyAlignment="1">
      <alignment vertical="center" wrapText="1"/>
    </xf>
    <xf numFmtId="2" fontId="13" fillId="7" borderId="20" xfId="0" applyNumberFormat="1" applyFont="1" applyFill="1" applyBorder="1" applyAlignment="1">
      <alignment horizontal="center" vertical="center"/>
    </xf>
    <xf numFmtId="2" fontId="13" fillId="7" borderId="21" xfId="0" applyNumberFormat="1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left" vertical="center" wrapText="1"/>
    </xf>
    <xf numFmtId="2" fontId="13" fillId="7" borderId="9" xfId="0" applyNumberFormat="1" applyFont="1" applyFill="1" applyBorder="1" applyAlignment="1">
      <alignment horizontal="left" vertical="center"/>
    </xf>
    <xf numFmtId="0" fontId="9" fillId="7" borderId="9" xfId="0" applyFont="1" applyFill="1" applyBorder="1" applyAlignment="1">
      <alignment vertical="center" wrapText="1"/>
    </xf>
    <xf numFmtId="2" fontId="13" fillId="7" borderId="13" xfId="0" applyNumberFormat="1" applyFont="1" applyFill="1" applyBorder="1" applyAlignment="1">
      <alignment horizontal="center" vertical="center"/>
    </xf>
    <xf numFmtId="2" fontId="13" fillId="7" borderId="14" xfId="0" applyNumberFormat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left" vertical="center" wrapText="1"/>
    </xf>
    <xf numFmtId="0" fontId="9" fillId="7" borderId="4" xfId="0" applyFont="1" applyFill="1" applyBorder="1" applyAlignment="1">
      <alignment vertical="center" wrapText="1"/>
    </xf>
    <xf numFmtId="2" fontId="13" fillId="7" borderId="10" xfId="0" applyNumberFormat="1" applyFont="1" applyFill="1" applyBorder="1" applyAlignment="1">
      <alignment horizontal="center" vertical="center"/>
    </xf>
    <xf numFmtId="2" fontId="13" fillId="7" borderId="17" xfId="0" applyNumberFormat="1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wrapText="1"/>
    </xf>
    <xf numFmtId="0" fontId="9" fillId="7" borderId="23" xfId="0" applyFont="1" applyFill="1" applyBorder="1" applyAlignment="1">
      <alignment wrapText="1"/>
    </xf>
    <xf numFmtId="2" fontId="13" fillId="7" borderId="24" xfId="0" applyNumberFormat="1" applyFont="1" applyFill="1" applyBorder="1" applyAlignment="1">
      <alignment horizontal="center" vertical="center"/>
    </xf>
    <xf numFmtId="2" fontId="13" fillId="7" borderId="25" xfId="0" applyNumberFormat="1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wrapText="1"/>
    </xf>
    <xf numFmtId="0" fontId="9" fillId="7" borderId="27" xfId="0" applyFont="1" applyFill="1" applyBorder="1" applyAlignment="1">
      <alignment wrapText="1"/>
    </xf>
    <xf numFmtId="0" fontId="9" fillId="7" borderId="28" xfId="0" applyFont="1" applyFill="1" applyBorder="1" applyAlignment="1">
      <alignment wrapText="1"/>
    </xf>
    <xf numFmtId="2" fontId="13" fillId="7" borderId="29" xfId="0" applyNumberFormat="1" applyFont="1" applyFill="1" applyBorder="1" applyAlignment="1">
      <alignment horizontal="center" vertical="center"/>
    </xf>
    <xf numFmtId="2" fontId="13" fillId="7" borderId="30" xfId="0" applyNumberFormat="1" applyFont="1" applyFill="1" applyBorder="1" applyAlignment="1">
      <alignment horizontal="center" vertical="center"/>
    </xf>
    <xf numFmtId="0" fontId="9" fillId="7" borderId="9" xfId="0" applyFont="1" applyFill="1" applyBorder="1" applyAlignment="1">
      <alignment wrapText="1"/>
    </xf>
    <xf numFmtId="2" fontId="11" fillId="7" borderId="5" xfId="0" applyNumberFormat="1" applyFont="1" applyFill="1" applyBorder="1" applyAlignment="1">
      <alignment horizontal="center" vertical="center"/>
    </xf>
    <xf numFmtId="2" fontId="11" fillId="7" borderId="16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0" fillId="7" borderId="0" xfId="0" applyFill="1"/>
    <xf numFmtId="0" fontId="12" fillId="7" borderId="0" xfId="0" applyFont="1" applyFill="1" applyAlignment="1">
      <alignment horizontal="left"/>
    </xf>
    <xf numFmtId="0" fontId="12" fillId="7" borderId="0" xfId="0" applyFont="1" applyFill="1" applyAlignment="1">
      <alignment horizontal="right"/>
    </xf>
    <xf numFmtId="0" fontId="12" fillId="7" borderId="0" xfId="0" applyFont="1" applyFill="1" applyAlignment="1">
      <alignment wrapText="1"/>
    </xf>
    <xf numFmtId="0" fontId="18" fillId="7" borderId="0" xfId="0" applyFont="1" applyFill="1"/>
    <xf numFmtId="0" fontId="19" fillId="7" borderId="0" xfId="0" applyFont="1" applyFill="1"/>
    <xf numFmtId="0" fontId="20" fillId="7" borderId="0" xfId="0" applyFont="1" applyFill="1"/>
    <xf numFmtId="0" fontId="21" fillId="7" borderId="0" xfId="0" applyFont="1" applyFill="1"/>
    <xf numFmtId="0" fontId="24" fillId="7" borderId="0" xfId="0" applyFont="1" applyFill="1"/>
    <xf numFmtId="1" fontId="0" fillId="7" borderId="0" xfId="0" applyNumberFormat="1" applyFont="1" applyFill="1"/>
    <xf numFmtId="1" fontId="15" fillId="6" borderId="0" xfId="0" applyNumberFormat="1" applyFont="1" applyFill="1"/>
    <xf numFmtId="0" fontId="25" fillId="7" borderId="3" xfId="0" applyFont="1" applyFill="1" applyBorder="1" applyAlignment="1"/>
    <xf numFmtId="1" fontId="0" fillId="6" borderId="3" xfId="0" applyNumberFormat="1" applyFont="1" applyFill="1" applyBorder="1"/>
    <xf numFmtId="0" fontId="15" fillId="7" borderId="0" xfId="0" applyFont="1" applyFill="1"/>
    <xf numFmtId="0" fontId="0" fillId="6" borderId="3" xfId="0" applyFont="1" applyFill="1" applyBorder="1"/>
    <xf numFmtId="1" fontId="24" fillId="7" borderId="3" xfId="0" applyNumberFormat="1" applyFont="1" applyFill="1" applyBorder="1" applyAlignment="1"/>
    <xf numFmtId="1" fontId="0" fillId="6" borderId="3" xfId="0" applyNumberFormat="1" applyFont="1" applyFill="1" applyBorder="1" applyAlignment="1"/>
    <xf numFmtId="1" fontId="15" fillId="7" borderId="0" xfId="0" applyNumberFormat="1" applyFont="1" applyFill="1" applyAlignment="1"/>
    <xf numFmtId="1" fontId="26" fillId="6" borderId="3" xfId="0" applyNumberFormat="1" applyFont="1" applyFill="1" applyBorder="1" applyAlignment="1"/>
    <xf numFmtId="1" fontId="24" fillId="7" borderId="0" xfId="0" applyNumberFormat="1" applyFont="1" applyFill="1" applyAlignment="1"/>
    <xf numFmtId="1" fontId="25" fillId="7" borderId="0" xfId="0" applyNumberFormat="1" applyFont="1" applyFill="1" applyAlignment="1"/>
    <xf numFmtId="0" fontId="25" fillId="7" borderId="0" xfId="0" applyFont="1" applyFill="1" applyAlignment="1"/>
    <xf numFmtId="1" fontId="25" fillId="7" borderId="0" xfId="0" applyNumberFormat="1" applyFont="1" applyFill="1"/>
    <xf numFmtId="1" fontId="24" fillId="7" borderId="0" xfId="0" applyNumberFormat="1" applyFont="1" applyFill="1"/>
    <xf numFmtId="1" fontId="15" fillId="7" borderId="0" xfId="0" applyNumberFormat="1" applyFont="1" applyFill="1"/>
    <xf numFmtId="1" fontId="0" fillId="7" borderId="0" xfId="0" applyNumberFormat="1" applyFill="1"/>
    <xf numFmtId="0" fontId="25" fillId="7" borderId="0" xfId="0" applyFont="1" applyFill="1"/>
    <xf numFmtId="1" fontId="0" fillId="6" borderId="0" xfId="0" applyNumberFormat="1" applyFill="1"/>
    <xf numFmtId="0" fontId="0" fillId="6" borderId="0" xfId="0" applyFill="1"/>
    <xf numFmtId="0" fontId="15" fillId="6" borderId="0" xfId="0" applyFont="1" applyFill="1"/>
    <xf numFmtId="9" fontId="25" fillId="7" borderId="0" xfId="0" applyNumberFormat="1" applyFont="1" applyFill="1" applyAlignment="1">
      <alignment horizontal="left"/>
    </xf>
    <xf numFmtId="0" fontId="25" fillId="7" borderId="0" xfId="0" applyFont="1" applyFill="1" applyAlignment="1">
      <alignment horizontal="right"/>
    </xf>
    <xf numFmtId="0" fontId="15" fillId="7" borderId="0" xfId="0" applyFont="1" applyFill="1" applyAlignment="1">
      <alignment vertical="center"/>
    </xf>
    <xf numFmtId="0" fontId="15" fillId="7" borderId="0" xfId="0" applyFont="1" applyFill="1" applyAlignment="1">
      <alignment horizontal="left" vertical="center"/>
    </xf>
    <xf numFmtId="0" fontId="0" fillId="7" borderId="0" xfId="0" applyFill="1" applyAlignment="1">
      <alignment vertical="center"/>
    </xf>
    <xf numFmtId="2" fontId="15" fillId="6" borderId="0" xfId="0" applyNumberFormat="1" applyFont="1" applyFill="1" applyAlignment="1">
      <alignment vertical="center"/>
    </xf>
    <xf numFmtId="0" fontId="15" fillId="0" borderId="0" xfId="0" applyFont="1"/>
    <xf numFmtId="2" fontId="15" fillId="7" borderId="0" xfId="0" applyNumberFormat="1" applyFont="1" applyFill="1"/>
    <xf numFmtId="1" fontId="15" fillId="8" borderId="0" xfId="0" applyNumberFormat="1" applyFont="1" applyFill="1"/>
    <xf numFmtId="1" fontId="0" fillId="8" borderId="3" xfId="0" applyNumberFormat="1" applyFill="1" applyBorder="1"/>
    <xf numFmtId="0" fontId="0" fillId="8" borderId="3" xfId="0" applyFont="1" applyFill="1" applyBorder="1"/>
    <xf numFmtId="1" fontId="0" fillId="8" borderId="3" xfId="0" applyNumberFormat="1" applyFont="1" applyFill="1" applyBorder="1" applyAlignment="1"/>
    <xf numFmtId="1" fontId="26" fillId="8" borderId="3" xfId="0" applyNumberFormat="1" applyFont="1" applyFill="1" applyBorder="1" applyAlignment="1"/>
    <xf numFmtId="1" fontId="0" fillId="8" borderId="0" xfId="0" applyNumberFormat="1" applyFill="1"/>
    <xf numFmtId="0" fontId="25" fillId="7" borderId="0" xfId="0" applyFont="1" applyFill="1" applyAlignment="1">
      <alignment horizontal="left"/>
    </xf>
    <xf numFmtId="0" fontId="0" fillId="8" borderId="0" xfId="0" applyFill="1"/>
    <xf numFmtId="0" fontId="15" fillId="8" borderId="0" xfId="0" applyFont="1" applyFill="1"/>
    <xf numFmtId="1" fontId="0" fillId="8" borderId="0" xfId="0" applyNumberFormat="1" applyFont="1" applyFill="1"/>
    <xf numFmtId="1" fontId="24" fillId="9" borderId="0" xfId="0" applyNumberFormat="1" applyFont="1" applyFill="1"/>
    <xf numFmtId="164" fontId="25" fillId="7" borderId="0" xfId="0" applyNumberFormat="1" applyFont="1" applyFill="1"/>
    <xf numFmtId="1" fontId="15" fillId="9" borderId="0" xfId="0" applyNumberFormat="1" applyFont="1" applyFill="1"/>
    <xf numFmtId="0" fontId="0" fillId="9" borderId="3" xfId="0" applyFont="1" applyFill="1" applyBorder="1"/>
    <xf numFmtId="1" fontId="0" fillId="9" borderId="3" xfId="0" applyNumberFormat="1" applyFont="1" applyFill="1" applyBorder="1" applyAlignment="1"/>
    <xf numFmtId="1" fontId="26" fillId="7" borderId="3" xfId="0" applyNumberFormat="1" applyFont="1" applyFill="1" applyBorder="1" applyAlignment="1"/>
    <xf numFmtId="1" fontId="0" fillId="9" borderId="0" xfId="0" applyNumberFormat="1" applyFill="1"/>
    <xf numFmtId="0" fontId="15" fillId="9" borderId="0" xfId="0" applyFont="1" applyFill="1"/>
    <xf numFmtId="1" fontId="28" fillId="8" borderId="0" xfId="0" applyNumberFormat="1" applyFont="1" applyFill="1"/>
    <xf numFmtId="0" fontId="29" fillId="7" borderId="0" xfId="0" applyFont="1" applyFill="1"/>
    <xf numFmtId="0" fontId="28" fillId="8" borderId="0" xfId="0" applyFont="1" applyFill="1"/>
    <xf numFmtId="1" fontId="29" fillId="7" borderId="0" xfId="0" applyNumberFormat="1" applyFont="1" applyFill="1"/>
    <xf numFmtId="0" fontId="9" fillId="7" borderId="32" xfId="0" applyFont="1" applyFill="1" applyBorder="1" applyAlignment="1">
      <alignment wrapText="1"/>
    </xf>
    <xf numFmtId="0" fontId="9" fillId="7" borderId="26" xfId="0" applyFont="1" applyFill="1" applyBorder="1" applyAlignment="1">
      <alignment vertical="center" wrapText="1"/>
    </xf>
    <xf numFmtId="2" fontId="13" fillId="7" borderId="34" xfId="0" applyNumberFormat="1" applyFont="1" applyFill="1" applyBorder="1" applyAlignment="1">
      <alignment horizontal="center" vertical="center"/>
    </xf>
    <xf numFmtId="0" fontId="9" fillId="7" borderId="26" xfId="0" applyFont="1" applyFill="1" applyBorder="1" applyAlignment="1">
      <alignment horizontal="left" vertical="center" wrapText="1"/>
    </xf>
    <xf numFmtId="2" fontId="13" fillId="7" borderId="26" xfId="0" applyNumberFormat="1" applyFont="1" applyFill="1" applyBorder="1" applyAlignment="1">
      <alignment horizontal="left" vertical="center"/>
    </xf>
    <xf numFmtId="0" fontId="9" fillId="7" borderId="27" xfId="0" applyFont="1" applyFill="1" applyBorder="1" applyAlignment="1">
      <alignment vertical="center" wrapText="1"/>
    </xf>
    <xf numFmtId="0" fontId="9" fillId="7" borderId="28" xfId="0" applyFont="1" applyFill="1" applyBorder="1" applyAlignment="1">
      <alignment vertical="center" wrapText="1"/>
    </xf>
    <xf numFmtId="2" fontId="13" fillId="7" borderId="28" xfId="0" applyNumberFormat="1" applyFont="1" applyFill="1" applyBorder="1" applyAlignment="1">
      <alignment horizontal="center" vertical="center"/>
    </xf>
    <xf numFmtId="2" fontId="13" fillId="7" borderId="35" xfId="0" applyNumberFormat="1" applyFont="1" applyFill="1" applyBorder="1" applyAlignment="1">
      <alignment horizontal="center" vertical="center"/>
    </xf>
    <xf numFmtId="0" fontId="9" fillId="7" borderId="8" xfId="0" applyFont="1" applyFill="1" applyBorder="1" applyAlignment="1">
      <alignment vertical="center" wrapText="1"/>
    </xf>
    <xf numFmtId="2" fontId="13" fillId="7" borderId="36" xfId="0" applyNumberFormat="1" applyFont="1" applyFill="1" applyBorder="1" applyAlignment="1">
      <alignment horizontal="center" vertical="center"/>
    </xf>
    <xf numFmtId="2" fontId="13" fillId="7" borderId="37" xfId="0" applyNumberFormat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wrapText="1"/>
    </xf>
    <xf numFmtId="2" fontId="13" fillId="7" borderId="10" xfId="0" applyNumberFormat="1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 wrapText="1"/>
    </xf>
    <xf numFmtId="0" fontId="12" fillId="7" borderId="26" xfId="0" applyFont="1" applyFill="1" applyBorder="1" applyAlignment="1">
      <alignment horizontal="left" vertical="center"/>
    </xf>
    <xf numFmtId="2" fontId="12" fillId="7" borderId="34" xfId="0" applyNumberFormat="1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left" vertical="center" wrapText="1"/>
    </xf>
    <xf numFmtId="0" fontId="10" fillId="7" borderId="33" xfId="0" applyFont="1" applyFill="1" applyBorder="1" applyAlignment="1">
      <alignment horizontal="center" vertical="center" wrapText="1"/>
    </xf>
    <xf numFmtId="2" fontId="11" fillId="7" borderId="34" xfId="0" applyNumberFormat="1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right" vertical="center"/>
    </xf>
    <xf numFmtId="0" fontId="12" fillId="7" borderId="3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2" fontId="13" fillId="7" borderId="9" xfId="0" applyNumberFormat="1" applyFont="1" applyFill="1" applyBorder="1" applyAlignment="1">
      <alignment horizontal="center" vertical="center" wrapText="1"/>
    </xf>
    <xf numFmtId="0" fontId="11" fillId="7" borderId="28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2" fontId="11" fillId="7" borderId="6" xfId="0" applyNumberFormat="1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2" fontId="13" fillId="7" borderId="32" xfId="0" applyNumberFormat="1" applyFont="1" applyFill="1" applyBorder="1" applyAlignment="1">
      <alignment horizontal="center" vertical="center" wrapText="1"/>
    </xf>
    <xf numFmtId="2" fontId="11" fillId="7" borderId="26" xfId="0" applyNumberFormat="1" applyFont="1" applyFill="1" applyBorder="1" applyAlignment="1">
      <alignment horizontal="center" vertical="center" wrapText="1"/>
    </xf>
    <xf numFmtId="0" fontId="11" fillId="7" borderId="34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 wrapText="1"/>
    </xf>
    <xf numFmtId="0" fontId="13" fillId="7" borderId="34" xfId="0" applyFont="1" applyFill="1" applyBorder="1" applyAlignment="1">
      <alignment horizontal="center" vertical="center" wrapText="1"/>
    </xf>
    <xf numFmtId="2" fontId="13" fillId="7" borderId="26" xfId="0" applyNumberFormat="1" applyFont="1" applyFill="1" applyBorder="1" applyAlignment="1">
      <alignment horizontal="center" vertical="center"/>
    </xf>
    <xf numFmtId="2" fontId="12" fillId="7" borderId="26" xfId="0" applyNumberFormat="1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2" fontId="11" fillId="7" borderId="26" xfId="0" applyNumberFormat="1" applyFont="1" applyFill="1" applyBorder="1" applyAlignment="1">
      <alignment horizontal="center" vertical="center"/>
    </xf>
    <xf numFmtId="2" fontId="11" fillId="7" borderId="34" xfId="0" applyNumberFormat="1" applyFont="1" applyFill="1" applyBorder="1" applyAlignment="1">
      <alignment horizontal="center" vertical="center"/>
    </xf>
    <xf numFmtId="2" fontId="13" fillId="7" borderId="27" xfId="0" applyNumberFormat="1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vertical="center" wrapText="1"/>
    </xf>
    <xf numFmtId="0" fontId="14" fillId="7" borderId="26" xfId="0" applyFont="1" applyFill="1" applyBorder="1" applyAlignment="1">
      <alignment wrapText="1"/>
    </xf>
    <xf numFmtId="0" fontId="13" fillId="7" borderId="52" xfId="0" applyFont="1" applyFill="1" applyBorder="1" applyAlignment="1">
      <alignment horizontal="center" vertical="center" wrapText="1"/>
    </xf>
    <xf numFmtId="2" fontId="13" fillId="7" borderId="51" xfId="0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2" fontId="13" fillId="7" borderId="33" xfId="0" applyNumberFormat="1" applyFont="1" applyFill="1" applyBorder="1" applyAlignment="1">
      <alignment horizontal="center" vertical="center"/>
    </xf>
    <xf numFmtId="2" fontId="13" fillId="7" borderId="4" xfId="0" applyNumberFormat="1" applyFont="1" applyFill="1" applyBorder="1" applyAlignment="1">
      <alignment horizontal="center" vertical="center"/>
    </xf>
    <xf numFmtId="2" fontId="13" fillId="7" borderId="42" xfId="0" applyNumberFormat="1" applyFont="1" applyFill="1" applyBorder="1" applyAlignment="1">
      <alignment horizontal="center" vertical="center"/>
    </xf>
    <xf numFmtId="0" fontId="9" fillId="7" borderId="32" xfId="0" applyFont="1" applyFill="1" applyBorder="1" applyAlignment="1">
      <alignment vertical="center" wrapText="1"/>
    </xf>
    <xf numFmtId="2" fontId="13" fillId="7" borderId="51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2" fontId="13" fillId="7" borderId="32" xfId="0" applyNumberFormat="1" applyFont="1" applyFill="1" applyBorder="1" applyAlignment="1">
      <alignment horizontal="center" vertical="center"/>
    </xf>
    <xf numFmtId="2" fontId="13" fillId="7" borderId="9" xfId="0" applyNumberFormat="1" applyFont="1" applyFill="1" applyBorder="1" applyAlignment="1">
      <alignment horizontal="center" vertical="center"/>
    </xf>
    <xf numFmtId="0" fontId="14" fillId="7" borderId="18" xfId="0" applyFont="1" applyFill="1" applyBorder="1" applyAlignment="1">
      <alignment vertical="center" wrapText="1"/>
    </xf>
    <xf numFmtId="0" fontId="14" fillId="7" borderId="19" xfId="0" applyFont="1" applyFill="1" applyBorder="1" applyAlignment="1">
      <alignment vertical="center" wrapText="1"/>
    </xf>
    <xf numFmtId="2" fontId="11" fillId="7" borderId="20" xfId="0" applyNumberFormat="1" applyFont="1" applyFill="1" applyBorder="1" applyAlignment="1">
      <alignment horizontal="center" vertical="center"/>
    </xf>
    <xf numFmtId="2" fontId="11" fillId="7" borderId="53" xfId="0" applyNumberFormat="1" applyFont="1" applyFill="1" applyBorder="1" applyAlignment="1">
      <alignment horizontal="center" vertical="center"/>
    </xf>
    <xf numFmtId="0" fontId="11" fillId="7" borderId="54" xfId="0" applyFont="1" applyFill="1" applyBorder="1" applyAlignment="1">
      <alignment horizontal="center" vertical="center" wrapText="1"/>
    </xf>
    <xf numFmtId="2" fontId="11" fillId="7" borderId="18" xfId="0" applyNumberFormat="1" applyFont="1" applyFill="1" applyBorder="1" applyAlignment="1">
      <alignment horizontal="center" vertical="center"/>
    </xf>
    <xf numFmtId="2" fontId="11" fillId="7" borderId="19" xfId="0" applyNumberFormat="1" applyFont="1" applyFill="1" applyBorder="1" applyAlignment="1">
      <alignment horizontal="center" vertical="center"/>
    </xf>
    <xf numFmtId="0" fontId="9" fillId="7" borderId="33" xfId="0" applyFont="1" applyFill="1" applyBorder="1" applyAlignment="1">
      <alignment wrapText="1"/>
    </xf>
    <xf numFmtId="0" fontId="11" fillId="7" borderId="3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3" fillId="7" borderId="42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wrapText="1"/>
    </xf>
    <xf numFmtId="0" fontId="14" fillId="7" borderId="19" xfId="0" applyFont="1" applyFill="1" applyBorder="1" applyAlignment="1">
      <alignment wrapText="1"/>
    </xf>
    <xf numFmtId="2" fontId="11" fillId="7" borderId="20" xfId="0" applyNumberFormat="1" applyFont="1" applyFill="1" applyBorder="1" applyAlignment="1">
      <alignment horizontal="center" vertical="center" wrapText="1"/>
    </xf>
    <xf numFmtId="2" fontId="11" fillId="7" borderId="53" xfId="0" applyNumberFormat="1" applyFont="1" applyFill="1" applyBorder="1" applyAlignment="1">
      <alignment horizontal="center" vertical="center" wrapText="1"/>
    </xf>
    <xf numFmtId="2" fontId="11" fillId="7" borderId="18" xfId="0" applyNumberFormat="1" applyFont="1" applyFill="1" applyBorder="1" applyAlignment="1">
      <alignment horizontal="center" vertical="center" wrapText="1"/>
    </xf>
    <xf numFmtId="2" fontId="11" fillId="7" borderId="1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6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/>
    <xf numFmtId="0" fontId="8" fillId="2" borderId="0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5" fillId="7" borderId="0" xfId="0" applyFont="1" applyFill="1" applyAlignment="1">
      <alignment horizontal="right"/>
    </xf>
    <xf numFmtId="0" fontId="26" fillId="7" borderId="0" xfId="0" applyFont="1" applyFill="1" applyAlignment="1">
      <alignment horizontal="left" wrapText="1"/>
    </xf>
    <xf numFmtId="0" fontId="27" fillId="7" borderId="0" xfId="0" applyFont="1" applyFill="1" applyAlignment="1">
      <alignment horizontal="left" vertical="center" wrapText="1"/>
    </xf>
    <xf numFmtId="0" fontId="25" fillId="7" borderId="0" xfId="0" applyFont="1" applyFill="1" applyAlignment="1">
      <alignment horizontal="left"/>
    </xf>
    <xf numFmtId="0" fontId="25" fillId="7" borderId="3" xfId="0" applyFont="1" applyFill="1" applyBorder="1" applyAlignment="1">
      <alignment horizontal="right"/>
    </xf>
    <xf numFmtId="0" fontId="25" fillId="7" borderId="3" xfId="0" applyFont="1" applyFill="1" applyBorder="1" applyAlignment="1">
      <alignment horizontal="center"/>
    </xf>
    <xf numFmtId="0" fontId="25" fillId="7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8" fillId="7" borderId="0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12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26" fillId="7" borderId="0" xfId="0" applyFont="1" applyFill="1" applyAlignment="1">
      <alignment horizontal="left"/>
    </xf>
    <xf numFmtId="0" fontId="10" fillId="7" borderId="31" xfId="0" applyFont="1" applyFill="1" applyBorder="1" applyAlignment="1">
      <alignment horizontal="center" vertical="center" wrapText="1"/>
    </xf>
    <xf numFmtId="0" fontId="10" fillId="7" borderId="38" xfId="0" applyFont="1" applyFill="1" applyBorder="1" applyAlignment="1">
      <alignment horizontal="center" vertical="center" wrapText="1"/>
    </xf>
    <xf numFmtId="0" fontId="10" fillId="7" borderId="4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/>
    </xf>
    <xf numFmtId="0" fontId="10" fillId="7" borderId="39" xfId="0" applyFont="1" applyFill="1" applyBorder="1" applyAlignment="1">
      <alignment horizontal="center" vertical="center"/>
    </xf>
    <xf numFmtId="0" fontId="10" fillId="7" borderId="40" xfId="0" applyFont="1" applyFill="1" applyBorder="1" applyAlignment="1">
      <alignment horizontal="center" vertical="center"/>
    </xf>
    <xf numFmtId="0" fontId="11" fillId="7" borderId="49" xfId="0" applyFont="1" applyFill="1" applyBorder="1" applyAlignment="1">
      <alignment horizontal="center" vertical="center" wrapText="1"/>
    </xf>
    <xf numFmtId="0" fontId="11" fillId="7" borderId="39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10" fillId="7" borderId="44" xfId="0" applyFont="1" applyFill="1" applyBorder="1" applyAlignment="1">
      <alignment horizontal="center" vertical="center" wrapText="1"/>
    </xf>
    <xf numFmtId="0" fontId="11" fillId="7" borderId="45" xfId="0" applyFont="1" applyFill="1" applyBorder="1" applyAlignment="1">
      <alignment horizontal="center" vertical="center" wrapText="1"/>
    </xf>
    <xf numFmtId="0" fontId="11" fillId="7" borderId="46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48" xfId="0" applyFont="1" applyFill="1" applyBorder="1" applyAlignment="1">
      <alignment horizontal="center" vertical="center" wrapText="1"/>
    </xf>
    <xf numFmtId="0" fontId="11" fillId="7" borderId="50" xfId="0" applyFont="1" applyFill="1" applyBorder="1" applyAlignment="1">
      <alignment horizontal="center" vertical="center" wrapText="1"/>
    </xf>
    <xf numFmtId="0" fontId="11" fillId="7" borderId="42" xfId="0" applyFont="1" applyFill="1" applyBorder="1" applyAlignment="1">
      <alignment horizontal="center" vertical="center" wrapText="1"/>
    </xf>
    <xf numFmtId="0" fontId="11" fillId="7" borderId="47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top" wrapText="1"/>
    </xf>
    <xf numFmtId="1" fontId="25" fillId="7" borderId="0" xfId="0" applyNumberFormat="1" applyFont="1" applyFill="1" applyAlignment="1">
      <alignment horizontal="right"/>
    </xf>
    <xf numFmtId="0" fontId="30" fillId="0" borderId="0" xfId="0" applyFont="1" applyFill="1" applyBorder="1" applyAlignment="1">
      <alignment horizontal="left" vertical="top" wrapText="1"/>
    </xf>
    <xf numFmtId="0" fontId="0" fillId="7" borderId="0" xfId="0" applyFill="1" applyAlignment="1">
      <alignment horizontal="right"/>
    </xf>
    <xf numFmtId="0" fontId="23" fillId="7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8;&#1088;&#1072;\&#1041;&#1102;&#1076;&#1078;&#1077;&#1090;&#1085;&#1080;&#1081;%20&#1079;&#1072;&#1087;&#1080;&#1090;\2018\&#1056;&#1086;&#1079;&#1096;&#1080;&#1092;&#1088;&#1086;&#1074;&#1082;&#1080;%20&#1076;&#1086;%20&#1079;&#1072;&#1087;&#1080;&#1090;&#1091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8;&#1088;&#1072;\&#1041;&#1102;&#1076;&#1078;&#1077;&#1090;&#1085;&#1080;&#1081;%20&#1079;&#1072;&#1087;&#1080;&#1090;\2019\&#1056;&#1086;&#1079;&#1096;&#1080;&#1092;&#1088;&#1086;&#1074;&#1082;&#1080;%20&#1076;&#1086;%20&#1079;&#1072;&#1087;&#1080;&#1090;&#1091;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8;&#1088;&#1072;\&#1041;&#1102;&#1076;&#1078;&#1077;&#1090;&#1085;&#1080;&#1081;%20&#1079;&#1072;&#1087;&#1080;&#1090;\2020\&#1056;&#1086;&#1079;&#1096;&#1080;&#1092;&#1088;&#1086;&#1074;&#1082;&#1080;%20&#1076;&#1086;%20&#1079;&#1072;&#1087;&#1080;&#1090;&#1091;%202020%20-%20&#1082;&#1086;&#1087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проект 2017"/>
      <sheetName val="до пост.кошт.бюджет  2017"/>
      <sheetName val="уточнення.бюджет  2017"/>
      <sheetName val="бюджет проект 2018"/>
      <sheetName val="бюджет до пост.коштор. 2018 "/>
      <sheetName val="спец проект 2018"/>
      <sheetName val="2110.2120"/>
      <sheetName val="2210.2220.2240.2800.3110"/>
      <sheetName val="2230"/>
      <sheetName val="2270 (просили2017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H3">
            <v>239.66666666666666</v>
          </cell>
          <cell r="K3">
            <v>186</v>
          </cell>
        </row>
        <row r="4">
          <cell r="H4">
            <v>119.66666666666667</v>
          </cell>
          <cell r="K4">
            <v>52</v>
          </cell>
        </row>
        <row r="5">
          <cell r="H5">
            <v>42</v>
          </cell>
          <cell r="K5">
            <v>186</v>
          </cell>
        </row>
        <row r="6">
          <cell r="H6">
            <v>16</v>
          </cell>
          <cell r="K6">
            <v>186</v>
          </cell>
        </row>
      </sheetData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проект 2017"/>
      <sheetName val="до пост.кошт.бюджет  2017"/>
      <sheetName val="уточнення.бюджет  2017"/>
      <sheetName val="бюджет проект 2018"/>
      <sheetName val="бюджет до пост.коштор. 2018 "/>
      <sheetName val="уточнення бюджет 2018 "/>
      <sheetName val="бюджет проект 2019"/>
      <sheetName val="бюджет до кошторису 2019"/>
      <sheetName val="спец проект 2018"/>
      <sheetName val="2110.2120"/>
      <sheetName val="2210.2220.2240.2800.3110"/>
      <sheetName val="2230"/>
      <sheetName val="2270 (просили2017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K3">
            <v>188</v>
          </cell>
        </row>
        <row r="4">
          <cell r="K4">
            <v>52</v>
          </cell>
        </row>
        <row r="5">
          <cell r="K5">
            <v>188</v>
          </cell>
        </row>
        <row r="6">
          <cell r="K6">
            <v>188</v>
          </cell>
        </row>
      </sheetData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проект 2017"/>
      <sheetName val="до пост.кошт.бюджет  2017"/>
      <sheetName val="уточнення.бюджет  2017"/>
      <sheetName val="бюджет проект 2018"/>
      <sheetName val="бюджет до пост.коштор. 2018 "/>
      <sheetName val="уточнення бюджет 2018 "/>
      <sheetName val="бюджет проект 2019"/>
      <sheetName val="бюджет до кошторису 2019"/>
      <sheetName val="уточ. кошторису 2019"/>
      <sheetName val="бюджет.роз. проект 2020 "/>
      <sheetName val="бюджет проект 2020"/>
      <sheetName val="уточ. бюджет 2020"/>
      <sheetName val="спец проект 2020"/>
      <sheetName val="2110.2120"/>
      <sheetName val="2210.2220.2240.2800.3110"/>
      <sheetName val="2230"/>
      <sheetName val="2270 (просили2017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3">
          <cell r="K3">
            <v>188</v>
          </cell>
        </row>
        <row r="4">
          <cell r="K4">
            <v>53</v>
          </cell>
        </row>
        <row r="5">
          <cell r="K5">
            <v>188</v>
          </cell>
        </row>
        <row r="6">
          <cell r="H6">
            <v>19</v>
          </cell>
          <cell r="K6">
            <v>188</v>
          </cell>
        </row>
      </sheetData>
      <sheetData sheetId="16">
        <row r="8">
          <cell r="P8">
            <v>1511.02</v>
          </cell>
          <cell r="Q8">
            <v>1</v>
          </cell>
        </row>
        <row r="10">
          <cell r="P10">
            <v>82.36</v>
          </cell>
          <cell r="Q10">
            <v>1</v>
          </cell>
        </row>
        <row r="12">
          <cell r="P12">
            <v>9.7799999999999994</v>
          </cell>
          <cell r="Q12">
            <v>1</v>
          </cell>
        </row>
        <row r="14">
          <cell r="P14">
            <v>8.5</v>
          </cell>
          <cell r="Q14">
            <v>1</v>
          </cell>
        </row>
        <row r="16">
          <cell r="O16">
            <v>36</v>
          </cell>
          <cell r="P16">
            <v>8.5</v>
          </cell>
          <cell r="Q16">
            <v>1</v>
          </cell>
        </row>
        <row r="18">
          <cell r="P18">
            <v>3.19</v>
          </cell>
          <cell r="Q18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5"/>
  <sheetViews>
    <sheetView workbookViewId="0">
      <selection activeCell="C15" sqref="C15:F15"/>
    </sheetView>
  </sheetViews>
  <sheetFormatPr defaultRowHeight="15"/>
  <cols>
    <col min="1" max="1" width="30.7109375" customWidth="1"/>
    <col min="2" max="2" width="14.7109375" customWidth="1"/>
    <col min="3" max="3" width="8.7109375" customWidth="1"/>
    <col min="4" max="6" width="16.7109375" customWidth="1"/>
    <col min="7" max="7" width="44.7109375" customWidth="1"/>
  </cols>
  <sheetData>
    <row r="1" spans="1:10" ht="39.75" customHeight="1">
      <c r="D1" s="290" t="s">
        <v>0</v>
      </c>
      <c r="E1" s="291"/>
      <c r="F1" s="291"/>
    </row>
    <row r="2" spans="1:10" ht="23.25" customHeight="1">
      <c r="B2" s="292" t="s">
        <v>119</v>
      </c>
      <c r="C2" s="291"/>
      <c r="D2" s="291"/>
      <c r="E2" s="291"/>
      <c r="F2" s="291"/>
    </row>
    <row r="3" spans="1:10" ht="12.95" customHeight="1">
      <c r="B3" s="1"/>
      <c r="C3" s="2"/>
      <c r="D3" s="293" t="s">
        <v>2</v>
      </c>
      <c r="E3" s="294"/>
      <c r="F3" s="294"/>
    </row>
    <row r="4" spans="1:10" ht="24.95" customHeight="1">
      <c r="D4" s="295" t="s">
        <v>120</v>
      </c>
      <c r="E4" s="295"/>
      <c r="F4" s="295"/>
      <c r="J4" s="3"/>
    </row>
    <row r="5" spans="1:10" ht="12.95" customHeight="1">
      <c r="D5" s="296" t="s">
        <v>4</v>
      </c>
      <c r="E5" s="297"/>
      <c r="F5" s="297"/>
      <c r="J5" s="3"/>
    </row>
    <row r="6" spans="1:10" ht="20.100000000000001" customHeight="1">
      <c r="D6" s="298" t="s">
        <v>5</v>
      </c>
      <c r="E6" s="298"/>
      <c r="F6" s="298"/>
      <c r="J6" s="3"/>
    </row>
    <row r="7" spans="1:10" ht="12.95" customHeight="1">
      <c r="D7" s="284" t="s">
        <v>6</v>
      </c>
      <c r="E7" s="285"/>
      <c r="F7" s="285"/>
      <c r="J7" s="3"/>
    </row>
    <row r="8" spans="1:10" ht="20.100000000000001" customHeight="1">
      <c r="D8" s="286">
        <v>43100</v>
      </c>
      <c r="E8" s="286"/>
      <c r="F8" s="286"/>
    </row>
    <row r="9" spans="1:10">
      <c r="D9" s="4" t="s">
        <v>7</v>
      </c>
    </row>
    <row r="10" spans="1:10" ht="21">
      <c r="A10" s="287" t="s">
        <v>121</v>
      </c>
      <c r="B10" s="288"/>
      <c r="C10" s="288"/>
      <c r="D10" s="288"/>
      <c r="E10" s="288"/>
      <c r="F10" s="288"/>
    </row>
    <row r="12" spans="1:10">
      <c r="A12" s="289" t="s">
        <v>9</v>
      </c>
      <c r="B12" s="289"/>
      <c r="C12" s="289"/>
      <c r="D12" s="289"/>
      <c r="E12" s="289"/>
      <c r="F12" s="289"/>
    </row>
    <row r="13" spans="1:10">
      <c r="A13" s="5"/>
      <c r="B13" s="5"/>
      <c r="C13" s="281" t="s">
        <v>10</v>
      </c>
      <c r="D13" s="281"/>
      <c r="E13" s="281"/>
      <c r="F13" s="281"/>
    </row>
    <row r="14" spans="1:10">
      <c r="A14" s="289" t="s">
        <v>11</v>
      </c>
      <c r="B14" s="289"/>
      <c r="C14" s="289"/>
      <c r="D14" s="289"/>
      <c r="E14" s="289"/>
      <c r="F14" s="289"/>
    </row>
    <row r="15" spans="1:10">
      <c r="A15" s="5"/>
      <c r="B15" s="5"/>
      <c r="C15" s="281" t="s">
        <v>12</v>
      </c>
      <c r="D15" s="281"/>
      <c r="E15" s="281"/>
      <c r="F15" s="281"/>
    </row>
    <row r="16" spans="1:10">
      <c r="A16" s="5" t="s">
        <v>13</v>
      </c>
      <c r="B16" s="5"/>
      <c r="C16" s="5"/>
      <c r="D16" s="5"/>
      <c r="E16" s="5"/>
      <c r="F16" s="5"/>
    </row>
    <row r="17" spans="1:6" ht="24.75">
      <c r="A17" s="5" t="s">
        <v>14</v>
      </c>
      <c r="B17" s="282" t="s">
        <v>122</v>
      </c>
      <c r="C17" s="282"/>
      <c r="D17" s="282"/>
      <c r="E17" s="282"/>
      <c r="F17" s="282"/>
    </row>
    <row r="18" spans="1:6" ht="36.75">
      <c r="A18" s="5" t="s">
        <v>16</v>
      </c>
      <c r="B18" s="281"/>
      <c r="C18" s="281"/>
      <c r="D18" s="281"/>
      <c r="E18" s="281"/>
      <c r="F18" s="281"/>
    </row>
    <row r="19" spans="1:6" ht="64.5">
      <c r="A19" s="6" t="s">
        <v>17</v>
      </c>
      <c r="B19" s="281" t="s">
        <v>123</v>
      </c>
      <c r="C19" s="281"/>
      <c r="D19" s="281"/>
      <c r="E19" s="281"/>
      <c r="F19" s="281"/>
    </row>
    <row r="20" spans="1:6">
      <c r="A20" s="6"/>
      <c r="B20" s="7"/>
      <c r="C20" s="7"/>
      <c r="D20" s="7"/>
      <c r="E20" s="7"/>
      <c r="F20" s="8" t="s">
        <v>19</v>
      </c>
    </row>
    <row r="21" spans="1:6">
      <c r="A21" s="283" t="s">
        <v>20</v>
      </c>
      <c r="B21" s="283"/>
      <c r="C21" s="283" t="s">
        <v>21</v>
      </c>
      <c r="D21" s="283" t="s">
        <v>22</v>
      </c>
      <c r="E21" s="283"/>
      <c r="F21" s="283" t="s">
        <v>23</v>
      </c>
    </row>
    <row r="22" spans="1:6">
      <c r="A22" s="283"/>
      <c r="B22" s="283"/>
      <c r="C22" s="283"/>
      <c r="D22" s="9" t="s">
        <v>24</v>
      </c>
      <c r="E22" s="9" t="s">
        <v>25</v>
      </c>
      <c r="F22" s="283"/>
    </row>
    <row r="23" spans="1:6">
      <c r="A23" s="278">
        <v>1</v>
      </c>
      <c r="B23" s="278"/>
      <c r="C23" s="10">
        <v>2</v>
      </c>
      <c r="D23" s="10">
        <v>3</v>
      </c>
      <c r="E23" s="10">
        <v>4</v>
      </c>
      <c r="F23" s="10">
        <v>5</v>
      </c>
    </row>
    <row r="24" spans="1:6">
      <c r="A24" s="279" t="s">
        <v>26</v>
      </c>
      <c r="B24" s="280"/>
      <c r="C24" s="10" t="s">
        <v>27</v>
      </c>
      <c r="D24" s="11">
        <v>6197372.04</v>
      </c>
      <c r="E24" s="11">
        <v>788913.87</v>
      </c>
      <c r="F24" s="11">
        <v>6986285.9100000001</v>
      </c>
    </row>
    <row r="25" spans="1:6">
      <c r="A25" s="275" t="s">
        <v>28</v>
      </c>
      <c r="B25" s="275"/>
      <c r="C25" s="12" t="s">
        <v>27</v>
      </c>
      <c r="D25" s="13">
        <v>6197372.04</v>
      </c>
      <c r="E25" s="14" t="s">
        <v>27</v>
      </c>
      <c r="F25" s="13">
        <v>6197372.04</v>
      </c>
    </row>
    <row r="26" spans="1:6">
      <c r="A26" s="275" t="s">
        <v>29</v>
      </c>
      <c r="B26" s="275"/>
      <c r="C26" s="12" t="s">
        <v>27</v>
      </c>
      <c r="D26" s="14" t="s">
        <v>27</v>
      </c>
      <c r="E26" s="13">
        <v>788913.87</v>
      </c>
      <c r="F26" s="13">
        <v>788913.87</v>
      </c>
    </row>
    <row r="27" spans="1:6">
      <c r="A27" s="275" t="s">
        <v>30</v>
      </c>
      <c r="B27" s="275"/>
      <c r="C27" s="12">
        <v>25010000</v>
      </c>
      <c r="D27" s="14" t="s">
        <v>27</v>
      </c>
      <c r="E27" s="13">
        <v>742000</v>
      </c>
      <c r="F27" s="13">
        <v>742000</v>
      </c>
    </row>
    <row r="28" spans="1:6">
      <c r="A28" s="275" t="s">
        <v>31</v>
      </c>
      <c r="B28" s="275"/>
      <c r="C28" s="15"/>
      <c r="D28" s="13"/>
      <c r="E28" s="13"/>
      <c r="F28" s="13"/>
    </row>
    <row r="29" spans="1:6">
      <c r="A29" s="275" t="s">
        <v>32</v>
      </c>
      <c r="B29" s="275"/>
      <c r="C29" s="12">
        <v>25010100</v>
      </c>
      <c r="D29" s="14" t="s">
        <v>27</v>
      </c>
      <c r="E29" s="13">
        <v>741482.47</v>
      </c>
      <c r="F29" s="13">
        <v>741482.47</v>
      </c>
    </row>
    <row r="30" spans="1:6">
      <c r="A30" s="275" t="s">
        <v>33</v>
      </c>
      <c r="B30" s="275"/>
      <c r="C30" s="12">
        <v>25010200</v>
      </c>
      <c r="D30" s="14" t="s">
        <v>27</v>
      </c>
      <c r="E30" s="13">
        <v>0</v>
      </c>
      <c r="F30" s="13">
        <v>0</v>
      </c>
    </row>
    <row r="31" spans="1:6">
      <c r="A31" s="275" t="s">
        <v>34</v>
      </c>
      <c r="B31" s="275"/>
      <c r="C31" s="12">
        <v>25010300</v>
      </c>
      <c r="D31" s="14" t="s">
        <v>27</v>
      </c>
      <c r="E31" s="13">
        <v>517.53</v>
      </c>
      <c r="F31" s="13">
        <v>517.53</v>
      </c>
    </row>
    <row r="32" spans="1:6">
      <c r="A32" s="275" t="s">
        <v>35</v>
      </c>
      <c r="B32" s="275"/>
      <c r="C32" s="12">
        <v>25010400</v>
      </c>
      <c r="D32" s="14" t="s">
        <v>27</v>
      </c>
      <c r="E32" s="13">
        <v>0</v>
      </c>
      <c r="F32" s="13">
        <v>0</v>
      </c>
    </row>
    <row r="33" spans="1:7">
      <c r="A33" s="275" t="s">
        <v>36</v>
      </c>
      <c r="B33" s="275"/>
      <c r="C33" s="12">
        <v>25020000</v>
      </c>
      <c r="D33" s="14" t="s">
        <v>27</v>
      </c>
      <c r="E33" s="13">
        <v>46913.87</v>
      </c>
      <c r="F33" s="13">
        <v>46913.87</v>
      </c>
    </row>
    <row r="34" spans="1:7">
      <c r="A34" s="275" t="s">
        <v>31</v>
      </c>
      <c r="B34" s="275"/>
      <c r="C34" s="15"/>
      <c r="D34" s="13"/>
      <c r="E34" s="13"/>
      <c r="F34" s="13"/>
    </row>
    <row r="35" spans="1:7">
      <c r="A35" s="275" t="s">
        <v>37</v>
      </c>
      <c r="B35" s="275"/>
      <c r="C35" s="12">
        <v>25020100</v>
      </c>
      <c r="D35" s="14" t="s">
        <v>27</v>
      </c>
      <c r="E35" s="13">
        <v>46913.87</v>
      </c>
      <c r="F35" s="13">
        <v>46913.87</v>
      </c>
    </row>
    <row r="36" spans="1:7">
      <c r="A36" s="275" t="s">
        <v>38</v>
      </c>
      <c r="B36" s="275"/>
      <c r="C36" s="12">
        <v>25020200</v>
      </c>
      <c r="D36" s="14" t="s">
        <v>27</v>
      </c>
      <c r="E36" s="13">
        <v>0</v>
      </c>
      <c r="F36" s="13">
        <v>0</v>
      </c>
    </row>
    <row r="37" spans="1:7">
      <c r="A37" s="275" t="s">
        <v>39</v>
      </c>
      <c r="B37" s="275"/>
      <c r="C37" s="12">
        <v>25020300</v>
      </c>
      <c r="D37" s="14" t="s">
        <v>27</v>
      </c>
      <c r="E37" s="13">
        <v>0</v>
      </c>
      <c r="F37" s="13">
        <v>0</v>
      </c>
    </row>
    <row r="38" spans="1:7">
      <c r="A38" s="275" t="s">
        <v>40</v>
      </c>
      <c r="B38" s="275"/>
      <c r="C38" s="12">
        <v>25020400</v>
      </c>
      <c r="D38" s="14" t="s">
        <v>27</v>
      </c>
      <c r="E38" s="13">
        <v>0</v>
      </c>
      <c r="F38" s="13">
        <v>0</v>
      </c>
    </row>
    <row r="39" spans="1:7">
      <c r="A39" s="275" t="s">
        <v>41</v>
      </c>
      <c r="B39" s="275"/>
      <c r="C39" s="15"/>
      <c r="D39" s="14" t="s">
        <v>27</v>
      </c>
      <c r="E39" s="13">
        <v>0</v>
      </c>
      <c r="F39" s="13">
        <v>0</v>
      </c>
    </row>
    <row r="40" spans="1:7">
      <c r="A40" s="275" t="s">
        <v>42</v>
      </c>
      <c r="B40" s="275"/>
      <c r="C40" s="15"/>
      <c r="D40" s="14" t="s">
        <v>27</v>
      </c>
      <c r="E40" s="13"/>
      <c r="F40" s="13"/>
    </row>
    <row r="41" spans="1:7">
      <c r="A41" s="275" t="s">
        <v>43</v>
      </c>
      <c r="B41" s="275"/>
      <c r="C41" s="15"/>
      <c r="D41" s="14" t="s">
        <v>27</v>
      </c>
      <c r="E41" s="13">
        <v>0</v>
      </c>
      <c r="F41" s="13">
        <v>0</v>
      </c>
    </row>
    <row r="42" spans="1:7">
      <c r="A42" s="275" t="s">
        <v>45</v>
      </c>
      <c r="B42" s="275"/>
      <c r="C42" s="15"/>
      <c r="D42" s="14" t="s">
        <v>27</v>
      </c>
      <c r="E42" s="13"/>
      <c r="F42" s="13"/>
    </row>
    <row r="43" spans="1:7">
      <c r="A43" s="275"/>
      <c r="B43" s="275"/>
      <c r="C43" s="15"/>
      <c r="D43" s="14" t="s">
        <v>27</v>
      </c>
      <c r="E43" s="14" t="s">
        <v>46</v>
      </c>
      <c r="F43" s="14" t="s">
        <v>46</v>
      </c>
    </row>
    <row r="44" spans="1:7">
      <c r="A44" s="276" t="s">
        <v>47</v>
      </c>
      <c r="B44" s="277"/>
      <c r="C44" s="12" t="s">
        <v>27</v>
      </c>
      <c r="D44" s="13">
        <v>6197372.04</v>
      </c>
      <c r="E44" s="13">
        <v>788913.87</v>
      </c>
      <c r="F44" s="13">
        <v>6986285.9100000001</v>
      </c>
    </row>
    <row r="45" spans="1:7">
      <c r="A45" s="275" t="s">
        <v>48</v>
      </c>
      <c r="B45" s="275"/>
      <c r="C45" s="15">
        <v>2000</v>
      </c>
      <c r="D45" s="13">
        <v>6197372.04</v>
      </c>
      <c r="E45" s="13">
        <v>788913.87</v>
      </c>
      <c r="F45" s="13">
        <f t="shared" ref="F45:F104" si="0">SUM(D45:E45)</f>
        <v>6986285.9100000001</v>
      </c>
      <c r="G45" s="16" t="s">
        <v>48</v>
      </c>
    </row>
    <row r="46" spans="1:7">
      <c r="A46" s="273" t="s">
        <v>49</v>
      </c>
      <c r="B46" s="273"/>
      <c r="C46" s="17">
        <v>2110</v>
      </c>
      <c r="D46" s="11">
        <v>3830017</v>
      </c>
      <c r="E46" s="11">
        <v>175000</v>
      </c>
      <c r="F46" s="11">
        <f t="shared" si="0"/>
        <v>4005017</v>
      </c>
      <c r="G46" s="16" t="s">
        <v>49</v>
      </c>
    </row>
    <row r="47" spans="1:7">
      <c r="A47" s="273" t="s">
        <v>50</v>
      </c>
      <c r="B47" s="273"/>
      <c r="C47" s="17">
        <v>2111</v>
      </c>
      <c r="D47" s="11">
        <v>3830017</v>
      </c>
      <c r="E47" s="11">
        <v>175000</v>
      </c>
      <c r="F47" s="11">
        <f t="shared" si="0"/>
        <v>4005017</v>
      </c>
      <c r="G47" s="16" t="s">
        <v>50</v>
      </c>
    </row>
    <row r="48" spans="1:7">
      <c r="A48" s="273" t="s">
        <v>51</v>
      </c>
      <c r="B48" s="273"/>
      <c r="C48" s="17">
        <v>2112</v>
      </c>
      <c r="D48" s="11">
        <v>0</v>
      </c>
      <c r="E48" s="11">
        <v>0</v>
      </c>
      <c r="F48" s="11">
        <f t="shared" si="0"/>
        <v>0</v>
      </c>
      <c r="G48" s="16" t="s">
        <v>51</v>
      </c>
    </row>
    <row r="49" spans="1:7">
      <c r="A49" s="273" t="s">
        <v>52</v>
      </c>
      <c r="B49" s="273"/>
      <c r="C49" s="17">
        <v>2120</v>
      </c>
      <c r="D49" s="11">
        <v>844503</v>
      </c>
      <c r="E49" s="11">
        <v>38805</v>
      </c>
      <c r="F49" s="11">
        <f t="shared" si="0"/>
        <v>883308</v>
      </c>
      <c r="G49" s="16" t="s">
        <v>52</v>
      </c>
    </row>
    <row r="50" spans="1:7">
      <c r="A50" s="273" t="s">
        <v>53</v>
      </c>
      <c r="B50" s="273"/>
      <c r="C50" s="17">
        <v>2200</v>
      </c>
      <c r="D50" s="11">
        <v>1522852.04</v>
      </c>
      <c r="E50" s="11">
        <v>573508.87</v>
      </c>
      <c r="F50" s="11">
        <f t="shared" si="0"/>
        <v>2096360.9100000001</v>
      </c>
      <c r="G50" s="16" t="s">
        <v>53</v>
      </c>
    </row>
    <row r="51" spans="1:7">
      <c r="A51" s="273" t="s">
        <v>54</v>
      </c>
      <c r="B51" s="273"/>
      <c r="C51" s="17">
        <v>2210</v>
      </c>
      <c r="D51" s="11">
        <v>149868</v>
      </c>
      <c r="E51" s="11">
        <v>127858.87</v>
      </c>
      <c r="F51" s="11">
        <f t="shared" si="0"/>
        <v>277726.87</v>
      </c>
      <c r="G51" s="16" t="s">
        <v>54</v>
      </c>
    </row>
    <row r="52" spans="1:7">
      <c r="A52" s="273" t="s">
        <v>55</v>
      </c>
      <c r="B52" s="273"/>
      <c r="C52" s="17">
        <v>2220</v>
      </c>
      <c r="D52" s="11">
        <v>3070</v>
      </c>
      <c r="E52" s="11">
        <v>900</v>
      </c>
      <c r="F52" s="11">
        <f t="shared" si="0"/>
        <v>3970</v>
      </c>
      <c r="G52" s="16" t="s">
        <v>55</v>
      </c>
    </row>
    <row r="53" spans="1:7">
      <c r="A53" s="273" t="s">
        <v>56</v>
      </c>
      <c r="B53" s="273"/>
      <c r="C53" s="17">
        <v>2230</v>
      </c>
      <c r="D53" s="11">
        <v>518122</v>
      </c>
      <c r="E53" s="11">
        <v>398900</v>
      </c>
      <c r="F53" s="11">
        <f t="shared" si="0"/>
        <v>917022</v>
      </c>
      <c r="G53" s="16" t="s">
        <v>56</v>
      </c>
    </row>
    <row r="54" spans="1:7">
      <c r="A54" s="273" t="s">
        <v>57</v>
      </c>
      <c r="B54" s="273"/>
      <c r="C54" s="17">
        <v>2240</v>
      </c>
      <c r="D54" s="11">
        <v>147846</v>
      </c>
      <c r="E54" s="11">
        <v>34200</v>
      </c>
      <c r="F54" s="11">
        <f t="shared" si="0"/>
        <v>182046</v>
      </c>
      <c r="G54" s="16" t="s">
        <v>57</v>
      </c>
    </row>
    <row r="55" spans="1:7">
      <c r="A55" s="273" t="s">
        <v>58</v>
      </c>
      <c r="B55" s="273"/>
      <c r="C55" s="17">
        <v>2250</v>
      </c>
      <c r="D55" s="11">
        <v>0</v>
      </c>
      <c r="E55" s="11">
        <v>0</v>
      </c>
      <c r="F55" s="11">
        <f t="shared" si="0"/>
        <v>0</v>
      </c>
      <c r="G55" s="16" t="s">
        <v>58</v>
      </c>
    </row>
    <row r="56" spans="1:7">
      <c r="A56" s="273" t="s">
        <v>59</v>
      </c>
      <c r="B56" s="273"/>
      <c r="C56" s="17">
        <v>2260</v>
      </c>
      <c r="D56" s="11">
        <v>0</v>
      </c>
      <c r="E56" s="11">
        <v>0</v>
      </c>
      <c r="F56" s="11">
        <f t="shared" si="0"/>
        <v>0</v>
      </c>
      <c r="G56" s="16" t="s">
        <v>59</v>
      </c>
    </row>
    <row r="57" spans="1:7">
      <c r="A57" s="273" t="s">
        <v>60</v>
      </c>
      <c r="B57" s="273"/>
      <c r="C57" s="17">
        <v>2270</v>
      </c>
      <c r="D57" s="11">
        <v>703554</v>
      </c>
      <c r="E57" s="11">
        <v>11000</v>
      </c>
      <c r="F57" s="11">
        <f t="shared" si="0"/>
        <v>714554</v>
      </c>
      <c r="G57" s="16" t="s">
        <v>60</v>
      </c>
    </row>
    <row r="58" spans="1:7">
      <c r="A58" s="273" t="s">
        <v>61</v>
      </c>
      <c r="B58" s="273"/>
      <c r="C58" s="17">
        <v>2271</v>
      </c>
      <c r="D58" s="11">
        <v>516067</v>
      </c>
      <c r="E58" s="11">
        <v>7200</v>
      </c>
      <c r="F58" s="11">
        <f t="shared" si="0"/>
        <v>523267</v>
      </c>
      <c r="G58" s="16" t="s">
        <v>61</v>
      </c>
    </row>
    <row r="59" spans="1:7">
      <c r="A59" s="273" t="s">
        <v>62</v>
      </c>
      <c r="B59" s="273"/>
      <c r="C59" s="17">
        <v>2272</v>
      </c>
      <c r="D59" s="11">
        <v>30762</v>
      </c>
      <c r="E59" s="11">
        <v>1800</v>
      </c>
      <c r="F59" s="11">
        <f t="shared" si="0"/>
        <v>32562</v>
      </c>
      <c r="G59" s="16" t="s">
        <v>62</v>
      </c>
    </row>
    <row r="60" spans="1:7">
      <c r="A60" s="273" t="s">
        <v>63</v>
      </c>
      <c r="B60" s="273"/>
      <c r="C60" s="17">
        <v>2273</v>
      </c>
      <c r="D60" s="11">
        <v>156725</v>
      </c>
      <c r="E60" s="11">
        <v>2000</v>
      </c>
      <c r="F60" s="11">
        <f t="shared" si="0"/>
        <v>158725</v>
      </c>
      <c r="G60" s="16" t="s">
        <v>63</v>
      </c>
    </row>
    <row r="61" spans="1:7">
      <c r="A61" s="273" t="s">
        <v>64</v>
      </c>
      <c r="B61" s="273"/>
      <c r="C61" s="17">
        <v>2274</v>
      </c>
      <c r="D61" s="11">
        <v>0</v>
      </c>
      <c r="E61" s="11">
        <v>0</v>
      </c>
      <c r="F61" s="11">
        <f t="shared" si="0"/>
        <v>0</v>
      </c>
      <c r="G61" s="16" t="s">
        <v>64</v>
      </c>
    </row>
    <row r="62" spans="1:7">
      <c r="A62" s="273" t="s">
        <v>65</v>
      </c>
      <c r="B62" s="273"/>
      <c r="C62" s="17">
        <v>2275</v>
      </c>
      <c r="D62" s="11">
        <v>0</v>
      </c>
      <c r="E62" s="11">
        <v>0</v>
      </c>
      <c r="F62" s="11">
        <f t="shared" si="0"/>
        <v>0</v>
      </c>
      <c r="G62" s="16" t="s">
        <v>65</v>
      </c>
    </row>
    <row r="63" spans="1:7">
      <c r="A63" s="273" t="s">
        <v>66</v>
      </c>
      <c r="B63" s="273"/>
      <c r="C63" s="17">
        <v>2276</v>
      </c>
      <c r="D63" s="11">
        <v>0</v>
      </c>
      <c r="E63" s="11">
        <v>0</v>
      </c>
      <c r="F63" s="11">
        <f t="shared" si="0"/>
        <v>0</v>
      </c>
      <c r="G63" s="16" t="s">
        <v>66</v>
      </c>
    </row>
    <row r="64" spans="1:7" ht="24.75">
      <c r="A64" s="273" t="s">
        <v>67</v>
      </c>
      <c r="B64" s="273"/>
      <c r="C64" s="17">
        <v>2280</v>
      </c>
      <c r="D64" s="11">
        <v>392.04</v>
      </c>
      <c r="E64" s="11">
        <v>650</v>
      </c>
      <c r="F64" s="11">
        <f t="shared" si="0"/>
        <v>1042.04</v>
      </c>
      <c r="G64" s="16" t="s">
        <v>67</v>
      </c>
    </row>
    <row r="65" spans="1:7" ht="24.75">
      <c r="A65" s="273" t="s">
        <v>68</v>
      </c>
      <c r="B65" s="273"/>
      <c r="C65" s="17">
        <v>2281</v>
      </c>
      <c r="D65" s="11">
        <v>0</v>
      </c>
      <c r="E65" s="11">
        <v>0</v>
      </c>
      <c r="F65" s="11">
        <f t="shared" si="0"/>
        <v>0</v>
      </c>
      <c r="G65" s="16" t="s">
        <v>68</v>
      </c>
    </row>
    <row r="66" spans="1:7" ht="36.75">
      <c r="A66" s="273" t="s">
        <v>69</v>
      </c>
      <c r="B66" s="273"/>
      <c r="C66" s="17">
        <v>2282</v>
      </c>
      <c r="D66" s="11">
        <v>392.04</v>
      </c>
      <c r="E66" s="11">
        <v>650</v>
      </c>
      <c r="F66" s="11">
        <f t="shared" si="0"/>
        <v>1042.04</v>
      </c>
      <c r="G66" s="16" t="s">
        <v>69</v>
      </c>
    </row>
    <row r="67" spans="1:7">
      <c r="A67" s="273" t="s">
        <v>70</v>
      </c>
      <c r="B67" s="273"/>
      <c r="C67" s="17">
        <v>2400</v>
      </c>
      <c r="D67" s="11">
        <v>0</v>
      </c>
      <c r="E67" s="11">
        <v>0</v>
      </c>
      <c r="F67" s="11">
        <f t="shared" si="0"/>
        <v>0</v>
      </c>
      <c r="G67" s="16" t="s">
        <v>70</v>
      </c>
    </row>
    <row r="68" spans="1:7">
      <c r="A68" s="273" t="s">
        <v>71</v>
      </c>
      <c r="B68" s="273"/>
      <c r="C68" s="17">
        <v>2410</v>
      </c>
      <c r="D68" s="11">
        <v>0</v>
      </c>
      <c r="E68" s="11">
        <v>0</v>
      </c>
      <c r="F68" s="11">
        <f t="shared" si="0"/>
        <v>0</v>
      </c>
      <c r="G68" s="16" t="s">
        <v>71</v>
      </c>
    </row>
    <row r="69" spans="1:7">
      <c r="A69" s="273" t="s">
        <v>72</v>
      </c>
      <c r="B69" s="273"/>
      <c r="C69" s="17">
        <v>2420</v>
      </c>
      <c r="D69" s="11">
        <v>0</v>
      </c>
      <c r="E69" s="11">
        <v>0</v>
      </c>
      <c r="F69" s="11">
        <f t="shared" si="0"/>
        <v>0</v>
      </c>
      <c r="G69" s="16" t="s">
        <v>72</v>
      </c>
    </row>
    <row r="70" spans="1:7">
      <c r="A70" s="273" t="s">
        <v>73</v>
      </c>
      <c r="B70" s="273"/>
      <c r="C70" s="17">
        <v>2600</v>
      </c>
      <c r="D70" s="11">
        <v>0</v>
      </c>
      <c r="E70" s="11">
        <v>0</v>
      </c>
      <c r="F70" s="11">
        <f t="shared" si="0"/>
        <v>0</v>
      </c>
      <c r="G70" s="16" t="s">
        <v>73</v>
      </c>
    </row>
    <row r="71" spans="1:7" ht="24.75">
      <c r="A71" s="273" t="s">
        <v>74</v>
      </c>
      <c r="B71" s="273"/>
      <c r="C71" s="17">
        <v>2610</v>
      </c>
      <c r="D71" s="11">
        <v>0</v>
      </c>
      <c r="E71" s="11">
        <v>0</v>
      </c>
      <c r="F71" s="11">
        <f t="shared" si="0"/>
        <v>0</v>
      </c>
      <c r="G71" s="16" t="s">
        <v>74</v>
      </c>
    </row>
    <row r="72" spans="1:7" ht="24.75">
      <c r="A72" s="273" t="s">
        <v>75</v>
      </c>
      <c r="B72" s="273"/>
      <c r="C72" s="17">
        <v>2620</v>
      </c>
      <c r="D72" s="11">
        <v>0</v>
      </c>
      <c r="E72" s="11">
        <v>0</v>
      </c>
      <c r="F72" s="11">
        <f t="shared" si="0"/>
        <v>0</v>
      </c>
      <c r="G72" s="16" t="s">
        <v>75</v>
      </c>
    </row>
    <row r="73" spans="1:7" ht="24.75">
      <c r="A73" s="273" t="s">
        <v>76</v>
      </c>
      <c r="B73" s="273"/>
      <c r="C73" s="17">
        <v>2630</v>
      </c>
      <c r="D73" s="11">
        <v>0</v>
      </c>
      <c r="E73" s="11">
        <v>0</v>
      </c>
      <c r="F73" s="11">
        <f t="shared" si="0"/>
        <v>0</v>
      </c>
      <c r="G73" s="16" t="s">
        <v>76</v>
      </c>
    </row>
    <row r="74" spans="1:7">
      <c r="A74" s="273" t="s">
        <v>77</v>
      </c>
      <c r="B74" s="273"/>
      <c r="C74" s="17">
        <v>2700</v>
      </c>
      <c r="D74" s="11">
        <v>0</v>
      </c>
      <c r="E74" s="11">
        <v>0</v>
      </c>
      <c r="F74" s="11">
        <f t="shared" si="0"/>
        <v>0</v>
      </c>
      <c r="G74" s="16" t="s">
        <v>77</v>
      </c>
    </row>
    <row r="75" spans="1:7">
      <c r="A75" s="273" t="s">
        <v>78</v>
      </c>
      <c r="B75" s="273"/>
      <c r="C75" s="17">
        <v>2710</v>
      </c>
      <c r="D75" s="11">
        <v>0</v>
      </c>
      <c r="E75" s="11">
        <v>0</v>
      </c>
      <c r="F75" s="11">
        <f t="shared" si="0"/>
        <v>0</v>
      </c>
      <c r="G75" s="16" t="s">
        <v>78</v>
      </c>
    </row>
    <row r="76" spans="1:7">
      <c r="A76" s="273" t="s">
        <v>79</v>
      </c>
      <c r="B76" s="273"/>
      <c r="C76" s="17">
        <v>2720</v>
      </c>
      <c r="D76" s="11">
        <v>0</v>
      </c>
      <c r="E76" s="11">
        <v>0</v>
      </c>
      <c r="F76" s="11">
        <f t="shared" si="0"/>
        <v>0</v>
      </c>
      <c r="G76" s="16" t="s">
        <v>79</v>
      </c>
    </row>
    <row r="77" spans="1:7">
      <c r="A77" s="273" t="s">
        <v>80</v>
      </c>
      <c r="B77" s="273"/>
      <c r="C77" s="17">
        <v>2730</v>
      </c>
      <c r="D77" s="11">
        <v>0</v>
      </c>
      <c r="E77" s="11">
        <v>0</v>
      </c>
      <c r="F77" s="11">
        <f t="shared" si="0"/>
        <v>0</v>
      </c>
      <c r="G77" s="16" t="s">
        <v>80</v>
      </c>
    </row>
    <row r="78" spans="1:7">
      <c r="A78" s="273" t="s">
        <v>81</v>
      </c>
      <c r="B78" s="273"/>
      <c r="C78" s="17">
        <v>2800</v>
      </c>
      <c r="D78" s="11">
        <v>0</v>
      </c>
      <c r="E78" s="11">
        <v>1600</v>
      </c>
      <c r="F78" s="11">
        <f t="shared" si="0"/>
        <v>1600</v>
      </c>
      <c r="G78" s="16" t="s">
        <v>81</v>
      </c>
    </row>
    <row r="79" spans="1:7">
      <c r="A79" s="273" t="s">
        <v>82</v>
      </c>
      <c r="B79" s="273"/>
      <c r="C79" s="17">
        <v>3000</v>
      </c>
      <c r="D79" s="11">
        <v>0</v>
      </c>
      <c r="E79" s="11">
        <v>0</v>
      </c>
      <c r="F79" s="11">
        <f t="shared" si="0"/>
        <v>0</v>
      </c>
      <c r="G79" s="16" t="s">
        <v>82</v>
      </c>
    </row>
    <row r="80" spans="1:7">
      <c r="A80" s="273" t="s">
        <v>83</v>
      </c>
      <c r="B80" s="273"/>
      <c r="C80" s="17">
        <v>3100</v>
      </c>
      <c r="D80" s="11">
        <v>0</v>
      </c>
      <c r="E80" s="11">
        <v>0</v>
      </c>
      <c r="F80" s="11">
        <f t="shared" si="0"/>
        <v>0</v>
      </c>
      <c r="G80" s="16" t="s">
        <v>83</v>
      </c>
    </row>
    <row r="81" spans="1:7" ht="24.75">
      <c r="A81" s="273" t="s">
        <v>84</v>
      </c>
      <c r="B81" s="273"/>
      <c r="C81" s="17">
        <v>3110</v>
      </c>
      <c r="D81" s="11">
        <v>0</v>
      </c>
      <c r="E81" s="11">
        <v>0</v>
      </c>
      <c r="F81" s="11">
        <f t="shared" si="0"/>
        <v>0</v>
      </c>
      <c r="G81" s="16" t="s">
        <v>84</v>
      </c>
    </row>
    <row r="82" spans="1:7">
      <c r="A82" s="273" t="s">
        <v>85</v>
      </c>
      <c r="B82" s="273"/>
      <c r="C82" s="17">
        <v>3120</v>
      </c>
      <c r="D82" s="11">
        <v>0</v>
      </c>
      <c r="E82" s="11">
        <v>0</v>
      </c>
      <c r="F82" s="11">
        <f t="shared" si="0"/>
        <v>0</v>
      </c>
      <c r="G82" s="16" t="s">
        <v>85</v>
      </c>
    </row>
    <row r="83" spans="1:7">
      <c r="A83" s="273" t="s">
        <v>86</v>
      </c>
      <c r="B83" s="273"/>
      <c r="C83" s="17">
        <v>3121</v>
      </c>
      <c r="D83" s="11">
        <v>0</v>
      </c>
      <c r="E83" s="11">
        <v>0</v>
      </c>
      <c r="F83" s="11">
        <f t="shared" si="0"/>
        <v>0</v>
      </c>
      <c r="G83" s="16" t="s">
        <v>86</v>
      </c>
    </row>
    <row r="84" spans="1:7">
      <c r="A84" s="273" t="s">
        <v>87</v>
      </c>
      <c r="B84" s="273"/>
      <c r="C84" s="17">
        <v>3122</v>
      </c>
      <c r="D84" s="11">
        <v>0</v>
      </c>
      <c r="E84" s="11">
        <v>0</v>
      </c>
      <c r="F84" s="11">
        <f t="shared" si="0"/>
        <v>0</v>
      </c>
      <c r="G84" s="16" t="s">
        <v>87</v>
      </c>
    </row>
    <row r="85" spans="1:7">
      <c r="A85" s="273" t="s">
        <v>88</v>
      </c>
      <c r="B85" s="273"/>
      <c r="C85" s="17">
        <v>3130</v>
      </c>
      <c r="D85" s="11">
        <v>0</v>
      </c>
      <c r="E85" s="11">
        <v>0</v>
      </c>
      <c r="F85" s="11">
        <f t="shared" si="0"/>
        <v>0</v>
      </c>
      <c r="G85" s="16" t="s">
        <v>88</v>
      </c>
    </row>
    <row r="86" spans="1:7">
      <c r="A86" s="273" t="s">
        <v>89</v>
      </c>
      <c r="B86" s="273"/>
      <c r="C86" s="17">
        <v>3131</v>
      </c>
      <c r="D86" s="11">
        <v>0</v>
      </c>
      <c r="E86" s="11">
        <v>0</v>
      </c>
      <c r="F86" s="11">
        <f t="shared" si="0"/>
        <v>0</v>
      </c>
      <c r="G86" s="16" t="s">
        <v>89</v>
      </c>
    </row>
    <row r="87" spans="1:7">
      <c r="A87" s="273" t="s">
        <v>90</v>
      </c>
      <c r="B87" s="273"/>
      <c r="C87" s="17">
        <v>3132</v>
      </c>
      <c r="D87" s="11">
        <v>0</v>
      </c>
      <c r="E87" s="11">
        <v>0</v>
      </c>
      <c r="F87" s="11">
        <f t="shared" si="0"/>
        <v>0</v>
      </c>
      <c r="G87" s="16" t="s">
        <v>90</v>
      </c>
    </row>
    <row r="88" spans="1:7">
      <c r="A88" s="273" t="s">
        <v>91</v>
      </c>
      <c r="B88" s="273"/>
      <c r="C88" s="17">
        <v>3140</v>
      </c>
      <c r="D88" s="11">
        <v>0</v>
      </c>
      <c r="E88" s="11">
        <v>0</v>
      </c>
      <c r="F88" s="11">
        <f t="shared" si="0"/>
        <v>0</v>
      </c>
      <c r="G88" s="16" t="s">
        <v>91</v>
      </c>
    </row>
    <row r="89" spans="1:7">
      <c r="A89" s="273" t="s">
        <v>92</v>
      </c>
      <c r="B89" s="273"/>
      <c r="C89" s="17">
        <v>3141</v>
      </c>
      <c r="D89" s="11">
        <v>0</v>
      </c>
      <c r="E89" s="11">
        <v>0</v>
      </c>
      <c r="F89" s="11">
        <f t="shared" si="0"/>
        <v>0</v>
      </c>
      <c r="G89" s="16" t="s">
        <v>92</v>
      </c>
    </row>
    <row r="90" spans="1:7">
      <c r="A90" s="273" t="s">
        <v>93</v>
      </c>
      <c r="B90" s="273"/>
      <c r="C90" s="17">
        <v>3142</v>
      </c>
      <c r="D90" s="11">
        <v>0</v>
      </c>
      <c r="E90" s="11">
        <v>0</v>
      </c>
      <c r="F90" s="11">
        <f t="shared" si="0"/>
        <v>0</v>
      </c>
      <c r="G90" s="16" t="s">
        <v>93</v>
      </c>
    </row>
    <row r="91" spans="1:7">
      <c r="A91" s="273" t="s">
        <v>94</v>
      </c>
      <c r="B91" s="273"/>
      <c r="C91" s="17">
        <v>3143</v>
      </c>
      <c r="D91" s="11">
        <v>0</v>
      </c>
      <c r="E91" s="11">
        <v>0</v>
      </c>
      <c r="F91" s="11">
        <f t="shared" si="0"/>
        <v>0</v>
      </c>
      <c r="G91" s="16" t="s">
        <v>94</v>
      </c>
    </row>
    <row r="92" spans="1:7">
      <c r="A92" s="273" t="s">
        <v>95</v>
      </c>
      <c r="B92" s="273"/>
      <c r="C92" s="17">
        <v>3150</v>
      </c>
      <c r="D92" s="11">
        <v>0</v>
      </c>
      <c r="E92" s="11">
        <v>0</v>
      </c>
      <c r="F92" s="11">
        <f t="shared" si="0"/>
        <v>0</v>
      </c>
      <c r="G92" s="16" t="s">
        <v>95</v>
      </c>
    </row>
    <row r="93" spans="1:7">
      <c r="A93" s="273" t="s">
        <v>96</v>
      </c>
      <c r="B93" s="273"/>
      <c r="C93" s="17">
        <v>3160</v>
      </c>
      <c r="D93" s="11">
        <v>0</v>
      </c>
      <c r="E93" s="11">
        <v>0</v>
      </c>
      <c r="F93" s="11">
        <f t="shared" si="0"/>
        <v>0</v>
      </c>
      <c r="G93" s="16" t="s">
        <v>96</v>
      </c>
    </row>
    <row r="94" spans="1:7">
      <c r="A94" s="273" t="s">
        <v>97</v>
      </c>
      <c r="B94" s="273"/>
      <c r="C94" s="17">
        <v>3200</v>
      </c>
      <c r="D94" s="11">
        <v>0</v>
      </c>
      <c r="E94" s="11">
        <v>0</v>
      </c>
      <c r="F94" s="11">
        <f t="shared" si="0"/>
        <v>0</v>
      </c>
      <c r="G94" s="16" t="s">
        <v>97</v>
      </c>
    </row>
    <row r="95" spans="1:7" ht="24.75">
      <c r="A95" s="273" t="s">
        <v>98</v>
      </c>
      <c r="B95" s="273"/>
      <c r="C95" s="17">
        <v>3210</v>
      </c>
      <c r="D95" s="11">
        <v>0</v>
      </c>
      <c r="E95" s="11">
        <v>0</v>
      </c>
      <c r="F95" s="11">
        <f t="shared" si="0"/>
        <v>0</v>
      </c>
      <c r="G95" s="16" t="s">
        <v>98</v>
      </c>
    </row>
    <row r="96" spans="1:7" ht="24.75">
      <c r="A96" s="273" t="s">
        <v>99</v>
      </c>
      <c r="B96" s="273"/>
      <c r="C96" s="17">
        <v>3220</v>
      </c>
      <c r="D96" s="11">
        <v>0</v>
      </c>
      <c r="E96" s="11">
        <v>0</v>
      </c>
      <c r="F96" s="11">
        <f t="shared" si="0"/>
        <v>0</v>
      </c>
      <c r="G96" s="16" t="s">
        <v>99</v>
      </c>
    </row>
    <row r="97" spans="1:7" ht="24.75">
      <c r="A97" s="273" t="s">
        <v>100</v>
      </c>
      <c r="B97" s="273"/>
      <c r="C97" s="17">
        <v>3230</v>
      </c>
      <c r="D97" s="11">
        <v>0</v>
      </c>
      <c r="E97" s="11">
        <v>0</v>
      </c>
      <c r="F97" s="11">
        <f t="shared" si="0"/>
        <v>0</v>
      </c>
      <c r="G97" s="16" t="s">
        <v>100</v>
      </c>
    </row>
    <row r="98" spans="1:7">
      <c r="A98" s="273" t="s">
        <v>101</v>
      </c>
      <c r="B98" s="273"/>
      <c r="C98" s="17">
        <v>3240</v>
      </c>
      <c r="D98" s="11">
        <v>0</v>
      </c>
      <c r="E98" s="11">
        <v>0</v>
      </c>
      <c r="F98" s="11">
        <f t="shared" si="0"/>
        <v>0</v>
      </c>
      <c r="G98" s="16" t="s">
        <v>101</v>
      </c>
    </row>
    <row r="99" spans="1:7">
      <c r="A99" s="273" t="s">
        <v>102</v>
      </c>
      <c r="B99" s="273"/>
      <c r="C99" s="17">
        <v>4110</v>
      </c>
      <c r="D99" s="11">
        <v>0</v>
      </c>
      <c r="E99" s="11">
        <v>0</v>
      </c>
      <c r="F99" s="11">
        <f t="shared" si="0"/>
        <v>0</v>
      </c>
      <c r="G99" s="16" t="s">
        <v>102</v>
      </c>
    </row>
    <row r="100" spans="1:7" ht="24.75">
      <c r="A100" s="273" t="s">
        <v>103</v>
      </c>
      <c r="B100" s="273"/>
      <c r="C100" s="17">
        <v>4111</v>
      </c>
      <c r="D100" s="11">
        <v>0</v>
      </c>
      <c r="E100" s="11">
        <v>0</v>
      </c>
      <c r="F100" s="11">
        <f t="shared" si="0"/>
        <v>0</v>
      </c>
      <c r="G100" s="16" t="s">
        <v>103</v>
      </c>
    </row>
    <row r="101" spans="1:7" ht="24.75">
      <c r="A101" s="273" t="s">
        <v>104</v>
      </c>
      <c r="B101" s="273"/>
      <c r="C101" s="17">
        <v>4112</v>
      </c>
      <c r="D101" s="11">
        <v>0</v>
      </c>
      <c r="E101" s="11">
        <v>0</v>
      </c>
      <c r="F101" s="11">
        <f t="shared" si="0"/>
        <v>0</v>
      </c>
      <c r="G101" s="16" t="s">
        <v>104</v>
      </c>
    </row>
    <row r="102" spans="1:7">
      <c r="A102" s="273" t="s">
        <v>105</v>
      </c>
      <c r="B102" s="273"/>
      <c r="C102" s="17">
        <v>4113</v>
      </c>
      <c r="D102" s="11">
        <v>0</v>
      </c>
      <c r="E102" s="11">
        <v>0</v>
      </c>
      <c r="F102" s="11">
        <f t="shared" si="0"/>
        <v>0</v>
      </c>
      <c r="G102" s="16" t="s">
        <v>105</v>
      </c>
    </row>
    <row r="103" spans="1:7">
      <c r="A103" s="273" t="s">
        <v>106</v>
      </c>
      <c r="B103" s="273"/>
      <c r="C103" s="17">
        <v>4210</v>
      </c>
      <c r="D103" s="11">
        <v>0</v>
      </c>
      <c r="E103" s="11">
        <v>0</v>
      </c>
      <c r="F103" s="11">
        <f t="shared" si="0"/>
        <v>0</v>
      </c>
      <c r="G103" s="16" t="s">
        <v>106</v>
      </c>
    </row>
    <row r="104" spans="1:7">
      <c r="A104" s="273" t="s">
        <v>107</v>
      </c>
      <c r="B104" s="273"/>
      <c r="C104" s="17">
        <v>9000</v>
      </c>
      <c r="D104" s="11">
        <v>0</v>
      </c>
      <c r="E104" s="11">
        <v>0</v>
      </c>
      <c r="F104" s="11">
        <f t="shared" si="0"/>
        <v>0</v>
      </c>
      <c r="G104" s="16" t="s">
        <v>107</v>
      </c>
    </row>
    <row r="107" spans="1:7">
      <c r="A107" s="274" t="s">
        <v>108</v>
      </c>
      <c r="B107" s="274"/>
      <c r="D107" s="18"/>
      <c r="F107" s="18" t="s">
        <v>109</v>
      </c>
    </row>
    <row r="108" spans="1:7">
      <c r="D108" s="19" t="s">
        <v>110</v>
      </c>
      <c r="F108" s="19" t="s">
        <v>111</v>
      </c>
    </row>
    <row r="109" spans="1:7">
      <c r="A109" s="274" t="s">
        <v>124</v>
      </c>
      <c r="B109" s="274"/>
      <c r="D109" s="18"/>
      <c r="F109" s="18" t="s">
        <v>113</v>
      </c>
    </row>
    <row r="110" spans="1:7">
      <c r="D110" s="19" t="s">
        <v>110</v>
      </c>
      <c r="F110" s="19" t="s">
        <v>111</v>
      </c>
    </row>
    <row r="111" spans="1:7">
      <c r="A111" t="s">
        <v>114</v>
      </c>
      <c r="B111" s="20">
        <v>43100</v>
      </c>
    </row>
    <row r="112" spans="1:7">
      <c r="B112" s="4" t="s">
        <v>116</v>
      </c>
    </row>
    <row r="114" spans="1:6">
      <c r="A114" s="272" t="s">
        <v>117</v>
      </c>
      <c r="B114" s="272"/>
      <c r="C114" s="272"/>
      <c r="D114" s="272"/>
      <c r="E114" s="272"/>
      <c r="F114" s="272"/>
    </row>
    <row r="115" spans="1:6">
      <c r="A115" s="272" t="s">
        <v>118</v>
      </c>
      <c r="B115" s="272"/>
      <c r="C115" s="272"/>
      <c r="D115" s="272"/>
      <c r="E115" s="272"/>
      <c r="F115" s="272"/>
    </row>
  </sheetData>
  <mergeCells count="105">
    <mergeCell ref="D1:F1"/>
    <mergeCell ref="B2:F2"/>
    <mergeCell ref="D3:F3"/>
    <mergeCell ref="D4:F4"/>
    <mergeCell ref="D5:F5"/>
    <mergeCell ref="D6:F6"/>
    <mergeCell ref="C15:F15"/>
    <mergeCell ref="B17:F17"/>
    <mergeCell ref="B18:F18"/>
    <mergeCell ref="B19:F19"/>
    <mergeCell ref="A21:B22"/>
    <mergeCell ref="C21:C22"/>
    <mergeCell ref="D21:E21"/>
    <mergeCell ref="F21:F22"/>
    <mergeCell ref="D7:F7"/>
    <mergeCell ref="D8:F8"/>
    <mergeCell ref="A10:F10"/>
    <mergeCell ref="A12:F12"/>
    <mergeCell ref="C13:F13"/>
    <mergeCell ref="A14:F14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115:F115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W164"/>
  <sheetViews>
    <sheetView workbookViewId="0">
      <selection activeCell="B17" sqref="B17"/>
    </sheetView>
  </sheetViews>
  <sheetFormatPr defaultRowHeight="15.75"/>
  <cols>
    <col min="1" max="1" width="57.5703125" style="62" customWidth="1"/>
    <col min="2" max="2" width="14.5703125" style="62" customWidth="1"/>
    <col min="3" max="3" width="16.140625" style="62" customWidth="1"/>
    <col min="4" max="4" width="11.42578125" style="62" customWidth="1"/>
    <col min="5" max="5" width="20.42578125" style="62" customWidth="1"/>
    <col min="6" max="6" width="15.42578125" style="62" customWidth="1"/>
    <col min="7" max="7" width="14.85546875" style="62" customWidth="1"/>
    <col min="8" max="8" width="13.42578125" style="62" customWidth="1"/>
  </cols>
  <sheetData>
    <row r="1" spans="1:12" s="21" customFormat="1" ht="18.75">
      <c r="A1" s="299" t="s">
        <v>125</v>
      </c>
      <c r="B1" s="299"/>
      <c r="C1" s="299"/>
      <c r="D1" s="299"/>
      <c r="E1" s="299"/>
      <c r="F1" s="299"/>
      <c r="G1" s="299"/>
      <c r="H1" s="299"/>
    </row>
    <row r="2" spans="1:12" s="24" customFormat="1" ht="18.75">
      <c r="A2" s="22"/>
      <c r="B2" s="22"/>
      <c r="C2" s="22"/>
      <c r="D2" s="22"/>
      <c r="E2" s="22"/>
      <c r="F2" s="22"/>
      <c r="G2" s="22"/>
      <c r="H2" s="23" t="s">
        <v>126</v>
      </c>
    </row>
    <row r="3" spans="1:12" s="21" customFormat="1">
      <c r="A3" s="300" t="s">
        <v>20</v>
      </c>
      <c r="B3" s="303" t="s">
        <v>25</v>
      </c>
      <c r="C3" s="304"/>
      <c r="D3" s="304"/>
      <c r="E3" s="305"/>
      <c r="F3" s="306" t="s">
        <v>127</v>
      </c>
      <c r="G3" s="307"/>
      <c r="H3" s="308"/>
    </row>
    <row r="4" spans="1:12" s="21" customFormat="1">
      <c r="A4" s="301"/>
      <c r="B4" s="300" t="s">
        <v>128</v>
      </c>
      <c r="C4" s="309" t="s">
        <v>129</v>
      </c>
      <c r="D4" s="309" t="s">
        <v>130</v>
      </c>
      <c r="E4" s="309" t="s">
        <v>131</v>
      </c>
      <c r="F4" s="306" t="s">
        <v>132</v>
      </c>
      <c r="G4" s="308"/>
      <c r="H4" s="309" t="s">
        <v>133</v>
      </c>
      <c r="I4" s="25"/>
      <c r="J4" s="25"/>
      <c r="K4" s="25"/>
      <c r="L4" s="25"/>
    </row>
    <row r="5" spans="1:12" s="21" customFormat="1">
      <c r="A5" s="302"/>
      <c r="B5" s="302"/>
      <c r="C5" s="310"/>
      <c r="D5" s="310"/>
      <c r="E5" s="310"/>
      <c r="F5" s="26" t="s">
        <v>134</v>
      </c>
      <c r="G5" s="26" t="s">
        <v>135</v>
      </c>
      <c r="H5" s="310"/>
      <c r="I5" s="25"/>
      <c r="J5" s="25"/>
      <c r="K5" s="25"/>
      <c r="L5" s="25"/>
    </row>
    <row r="6" spans="1:12" s="21" customFormat="1">
      <c r="A6" s="27" t="s">
        <v>136</v>
      </c>
      <c r="B6" s="28"/>
      <c r="C6" s="26"/>
      <c r="D6" s="26"/>
      <c r="E6" s="26"/>
      <c r="F6" s="29">
        <v>3000</v>
      </c>
      <c r="G6" s="29">
        <v>43911.87</v>
      </c>
      <c r="H6" s="30"/>
      <c r="I6" s="25"/>
      <c r="J6" s="25"/>
      <c r="K6" s="25"/>
      <c r="L6" s="25"/>
    </row>
    <row r="7" spans="1:12" s="21" customFormat="1">
      <c r="A7" s="31" t="s">
        <v>137</v>
      </c>
      <c r="B7" s="28">
        <v>54508.85</v>
      </c>
      <c r="C7" s="26"/>
      <c r="D7" s="26"/>
      <c r="E7" s="32">
        <f>B7+B11-D11</f>
        <v>106429.20000000007</v>
      </c>
      <c r="F7" s="32"/>
      <c r="G7" s="32">
        <v>2</v>
      </c>
      <c r="H7" s="26"/>
      <c r="I7" s="25"/>
      <c r="J7" s="25"/>
      <c r="K7" s="25"/>
      <c r="L7" s="25"/>
    </row>
    <row r="8" spans="1:12" s="21" customFormat="1">
      <c r="A8" s="31" t="s">
        <v>138</v>
      </c>
      <c r="B8" s="33">
        <v>743245.53</v>
      </c>
      <c r="C8" s="26"/>
      <c r="D8" s="26"/>
      <c r="E8" s="26"/>
      <c r="F8" s="26"/>
      <c r="G8" s="26"/>
      <c r="H8" s="26"/>
      <c r="I8" s="25"/>
      <c r="J8" s="25"/>
      <c r="K8" s="25"/>
      <c r="L8" s="25"/>
    </row>
    <row r="9" spans="1:12" s="21" customFormat="1">
      <c r="A9" s="31" t="s">
        <v>139</v>
      </c>
      <c r="B9" s="33">
        <v>517.53</v>
      </c>
      <c r="C9" s="26"/>
      <c r="D9" s="26"/>
      <c r="E9" s="26"/>
      <c r="F9" s="26"/>
      <c r="G9" s="26"/>
      <c r="H9" s="26"/>
      <c r="I9" s="25"/>
      <c r="J9" s="25"/>
      <c r="K9" s="25"/>
      <c r="L9" s="25"/>
    </row>
    <row r="10" spans="1:12" s="21" customFormat="1">
      <c r="A10" s="31" t="s">
        <v>140</v>
      </c>
      <c r="B10" s="33"/>
      <c r="C10" s="26"/>
      <c r="D10" s="26"/>
      <c r="E10" s="26"/>
      <c r="F10" s="26"/>
      <c r="G10" s="26"/>
      <c r="H10" s="26"/>
      <c r="I10" s="25"/>
      <c r="J10" s="25"/>
      <c r="K10" s="25"/>
      <c r="L10" s="25"/>
    </row>
    <row r="11" spans="1:12" s="21" customFormat="1">
      <c r="A11" s="34" t="s">
        <v>23</v>
      </c>
      <c r="B11" s="35">
        <f>SUM(B8:B10)</f>
        <v>743763.06</v>
      </c>
      <c r="C11" s="32">
        <f t="shared" ref="C11:H11" si="0">C12+C13+C14+C24+C25+C26+C42+C50+C51+C52+C53+C54</f>
        <v>742000</v>
      </c>
      <c r="D11" s="32">
        <f t="shared" si="0"/>
        <v>691842.71</v>
      </c>
      <c r="E11" s="32">
        <f t="shared" si="0"/>
        <v>50157.289999999979</v>
      </c>
      <c r="F11" s="32">
        <f t="shared" si="0"/>
        <v>3000</v>
      </c>
      <c r="G11" s="32">
        <f t="shared" si="0"/>
        <v>43913.869999999995</v>
      </c>
      <c r="H11" s="32">
        <f t="shared" si="0"/>
        <v>0</v>
      </c>
      <c r="I11" s="25"/>
      <c r="J11" s="25"/>
      <c r="K11" s="25"/>
      <c r="L11" s="25"/>
    </row>
    <row r="12" spans="1:12" s="21" customFormat="1">
      <c r="A12" s="36" t="s">
        <v>141</v>
      </c>
      <c r="B12" s="36"/>
      <c r="C12" s="37">
        <v>175000</v>
      </c>
      <c r="D12" s="30">
        <v>174627.44</v>
      </c>
      <c r="E12" s="30">
        <f t="shared" ref="E12:E54" si="1">C12-D12</f>
        <v>372.55999999999767</v>
      </c>
      <c r="F12" s="26"/>
      <c r="G12" s="26"/>
      <c r="H12" s="30"/>
      <c r="I12" s="25"/>
      <c r="J12" s="25"/>
      <c r="K12" s="25"/>
      <c r="L12" s="25"/>
    </row>
    <row r="13" spans="1:12" s="21" customFormat="1">
      <c r="A13" s="36" t="s">
        <v>142</v>
      </c>
      <c r="B13" s="36"/>
      <c r="C13" s="37">
        <v>38805</v>
      </c>
      <c r="D13" s="30">
        <v>38801.370000000003</v>
      </c>
      <c r="E13" s="30">
        <f t="shared" si="1"/>
        <v>3.6299999999973807</v>
      </c>
      <c r="F13" s="26"/>
      <c r="G13" s="26"/>
      <c r="H13" s="30"/>
      <c r="I13" s="25"/>
      <c r="J13" s="25"/>
      <c r="K13" s="25"/>
      <c r="L13" s="25"/>
    </row>
    <row r="14" spans="1:12" s="40" customFormat="1">
      <c r="A14" s="38" t="s">
        <v>143</v>
      </c>
      <c r="B14" s="38"/>
      <c r="C14" s="32">
        <v>94345</v>
      </c>
      <c r="D14" s="26">
        <v>94006.67</v>
      </c>
      <c r="E14" s="26">
        <f t="shared" si="1"/>
        <v>338.33000000000175</v>
      </c>
      <c r="F14" s="32">
        <v>3000</v>
      </c>
      <c r="G14" s="32">
        <v>30513.87</v>
      </c>
      <c r="H14" s="32"/>
      <c r="I14" s="39"/>
      <c r="J14" s="39"/>
      <c r="K14" s="39"/>
      <c r="L14" s="39"/>
    </row>
    <row r="15" spans="1:12" s="43" customFormat="1">
      <c r="A15" s="41" t="s">
        <v>144</v>
      </c>
      <c r="B15" s="41"/>
      <c r="C15" s="42">
        <v>10510.44</v>
      </c>
      <c r="D15" s="42">
        <v>10510.44</v>
      </c>
      <c r="E15" s="30">
        <f t="shared" si="1"/>
        <v>0</v>
      </c>
      <c r="F15" s="42"/>
      <c r="G15" s="42"/>
      <c r="H15" s="42"/>
    </row>
    <row r="16" spans="1:12" s="43" customFormat="1">
      <c r="A16" s="41" t="s">
        <v>145</v>
      </c>
      <c r="B16" s="41"/>
      <c r="C16" s="42">
        <v>13913.21</v>
      </c>
      <c r="D16" s="42">
        <f>13256.21+657</f>
        <v>13913.21</v>
      </c>
      <c r="E16" s="30">
        <f t="shared" si="1"/>
        <v>0</v>
      </c>
      <c r="F16" s="42"/>
      <c r="G16" s="42"/>
      <c r="H16" s="42"/>
    </row>
    <row r="17" spans="1:8" s="43" customFormat="1">
      <c r="A17" s="41" t="s">
        <v>146</v>
      </c>
      <c r="B17" s="41"/>
      <c r="C17" s="42">
        <v>995</v>
      </c>
      <c r="D17" s="42">
        <v>995</v>
      </c>
      <c r="E17" s="30">
        <f t="shared" si="1"/>
        <v>0</v>
      </c>
      <c r="F17" s="42"/>
      <c r="G17" s="42"/>
      <c r="H17" s="42"/>
    </row>
    <row r="18" spans="1:8" s="43" customFormat="1">
      <c r="A18" s="44" t="s">
        <v>147</v>
      </c>
      <c r="B18" s="44"/>
      <c r="C18" s="45">
        <v>9691.68</v>
      </c>
      <c r="D18" s="45">
        <f>6479.94+3211.74</f>
        <v>9691.68</v>
      </c>
      <c r="E18" s="30">
        <f t="shared" si="1"/>
        <v>0</v>
      </c>
      <c r="F18" s="42"/>
      <c r="G18" s="42"/>
      <c r="H18" s="42"/>
    </row>
    <row r="19" spans="1:8" s="43" customFormat="1">
      <c r="A19" s="41" t="s">
        <v>148</v>
      </c>
      <c r="B19" s="41"/>
      <c r="C19" s="42">
        <v>4000</v>
      </c>
      <c r="D19" s="42">
        <v>4000</v>
      </c>
      <c r="E19" s="30">
        <f t="shared" si="1"/>
        <v>0</v>
      </c>
      <c r="F19" s="42"/>
      <c r="G19" s="42">
        <v>5000</v>
      </c>
      <c r="H19" s="42"/>
    </row>
    <row r="20" spans="1:8" s="43" customFormat="1">
      <c r="A20" s="41" t="s">
        <v>149</v>
      </c>
      <c r="B20" s="41"/>
      <c r="C20" s="42"/>
      <c r="D20" s="42"/>
      <c r="E20" s="30">
        <f t="shared" si="1"/>
        <v>0</v>
      </c>
      <c r="F20" s="42">
        <v>3000</v>
      </c>
      <c r="G20" s="42">
        <v>400</v>
      </c>
      <c r="H20" s="42"/>
    </row>
    <row r="21" spans="1:8" s="43" customFormat="1">
      <c r="A21" s="41" t="s">
        <v>150</v>
      </c>
      <c r="B21" s="41"/>
      <c r="C21" s="42"/>
      <c r="D21" s="42"/>
      <c r="E21" s="30">
        <f t="shared" si="1"/>
        <v>0</v>
      </c>
      <c r="F21" s="42"/>
      <c r="G21" s="42">
        <f>5473.08+5998.12</f>
        <v>11471.2</v>
      </c>
      <c r="H21" s="42"/>
    </row>
    <row r="22" spans="1:8" s="43" customFormat="1">
      <c r="A22" s="46" t="s">
        <v>151</v>
      </c>
      <c r="B22" s="47"/>
      <c r="C22" s="48">
        <v>700</v>
      </c>
      <c r="D22" s="48">
        <v>700</v>
      </c>
      <c r="E22" s="30">
        <f t="shared" si="1"/>
        <v>0</v>
      </c>
      <c r="F22" s="48"/>
      <c r="G22" s="48"/>
      <c r="H22" s="47"/>
    </row>
    <row r="23" spans="1:8" s="43" customFormat="1">
      <c r="A23" s="41" t="s">
        <v>152</v>
      </c>
      <c r="B23" s="41"/>
      <c r="C23" s="42">
        <f>54196.34+338.33</f>
        <v>54534.67</v>
      </c>
      <c r="D23" s="42">
        <f>1364+4788+35433.84+12610.5</f>
        <v>54196.34</v>
      </c>
      <c r="E23" s="30">
        <f t="shared" si="1"/>
        <v>338.33000000000175</v>
      </c>
      <c r="F23" s="42"/>
      <c r="G23" s="42">
        <f>10182.67+3460</f>
        <v>13642.67</v>
      </c>
      <c r="H23" s="42"/>
    </row>
    <row r="24" spans="1:8" s="43" customFormat="1">
      <c r="A24" s="41" t="s">
        <v>153</v>
      </c>
      <c r="B24" s="41"/>
      <c r="C24" s="42">
        <v>900</v>
      </c>
      <c r="D24" s="42">
        <v>900</v>
      </c>
      <c r="E24" s="30">
        <f t="shared" si="1"/>
        <v>0</v>
      </c>
      <c r="F24" s="42"/>
      <c r="G24" s="42"/>
      <c r="H24" s="42"/>
    </row>
    <row r="25" spans="1:8" s="43" customFormat="1">
      <c r="A25" s="41" t="s">
        <v>154</v>
      </c>
      <c r="B25" s="41"/>
      <c r="C25" s="42">
        <v>398900</v>
      </c>
      <c r="D25" s="42">
        <v>349890.77</v>
      </c>
      <c r="E25" s="30">
        <f t="shared" si="1"/>
        <v>49009.229999999981</v>
      </c>
      <c r="F25" s="42"/>
      <c r="G25" s="42"/>
      <c r="H25" s="42"/>
    </row>
    <row r="26" spans="1:8" s="49" customFormat="1">
      <c r="A26" s="44" t="s">
        <v>155</v>
      </c>
      <c r="B26" s="44"/>
      <c r="C26" s="45">
        <v>20800</v>
      </c>
      <c r="D26" s="45">
        <v>20800</v>
      </c>
      <c r="E26" s="26">
        <f t="shared" si="1"/>
        <v>0</v>
      </c>
      <c r="F26" s="45"/>
      <c r="G26" s="45">
        <v>13400</v>
      </c>
      <c r="H26" s="45"/>
    </row>
    <row r="27" spans="1:8" s="43" customFormat="1">
      <c r="A27" s="44" t="s">
        <v>156</v>
      </c>
      <c r="B27" s="41"/>
      <c r="C27" s="42">
        <v>317.45999999999998</v>
      </c>
      <c r="D27" s="42">
        <v>317.45999999999998</v>
      </c>
      <c r="E27" s="30">
        <f t="shared" si="1"/>
        <v>0</v>
      </c>
      <c r="F27" s="42"/>
      <c r="G27" s="42"/>
      <c r="H27" s="42"/>
    </row>
    <row r="28" spans="1:8" s="43" customFormat="1">
      <c r="A28" s="50" t="s">
        <v>157</v>
      </c>
      <c r="B28" s="41"/>
      <c r="C28" s="42">
        <v>1152</v>
      </c>
      <c r="D28" s="42">
        <v>1152</v>
      </c>
      <c r="E28" s="30">
        <f t="shared" si="1"/>
        <v>0</v>
      </c>
      <c r="F28" s="42"/>
      <c r="G28" s="42"/>
      <c r="H28" s="42"/>
    </row>
    <row r="29" spans="1:8" s="43" customFormat="1">
      <c r="A29" s="51" t="s">
        <v>158</v>
      </c>
      <c r="B29" s="41"/>
      <c r="C29" s="42">
        <v>1410.1100000000001</v>
      </c>
      <c r="D29" s="42">
        <f>810.11+600</f>
        <v>1410.1100000000001</v>
      </c>
      <c r="E29" s="30">
        <f t="shared" si="1"/>
        <v>0</v>
      </c>
      <c r="F29" s="42"/>
      <c r="G29" s="42"/>
      <c r="H29" s="42"/>
    </row>
    <row r="30" spans="1:8" s="43" customFormat="1">
      <c r="A30" s="52" t="s">
        <v>159</v>
      </c>
      <c r="B30" s="44"/>
      <c r="C30" s="45">
        <v>6032.17</v>
      </c>
      <c r="D30" s="45">
        <v>6032.17</v>
      </c>
      <c r="E30" s="30">
        <f t="shared" si="1"/>
        <v>0</v>
      </c>
      <c r="F30" s="42"/>
      <c r="G30" s="42"/>
      <c r="H30" s="42"/>
    </row>
    <row r="31" spans="1:8" s="43" customFormat="1">
      <c r="A31" s="53" t="s">
        <v>160</v>
      </c>
      <c r="B31" s="41"/>
      <c r="C31" s="42">
        <v>348</v>
      </c>
      <c r="D31" s="42">
        <v>348</v>
      </c>
      <c r="E31" s="30">
        <f t="shared" si="1"/>
        <v>0</v>
      </c>
      <c r="F31" s="42"/>
      <c r="G31" s="42"/>
      <c r="H31" s="42"/>
    </row>
    <row r="32" spans="1:8" s="43" customFormat="1">
      <c r="A32" s="53" t="s">
        <v>161</v>
      </c>
      <c r="B32" s="41"/>
      <c r="C32" s="42">
        <v>1800</v>
      </c>
      <c r="D32" s="42">
        <v>1800</v>
      </c>
      <c r="E32" s="30">
        <f t="shared" si="1"/>
        <v>0</v>
      </c>
      <c r="F32" s="42"/>
      <c r="G32" s="42"/>
      <c r="H32" s="42"/>
    </row>
    <row r="33" spans="1:8" s="43" customFormat="1">
      <c r="A33" s="53" t="s">
        <v>162</v>
      </c>
      <c r="B33" s="41"/>
      <c r="C33" s="42">
        <v>640</v>
      </c>
      <c r="D33" s="42">
        <v>640</v>
      </c>
      <c r="E33" s="30">
        <f t="shared" si="1"/>
        <v>0</v>
      </c>
      <c r="F33" s="42"/>
      <c r="G33" s="42"/>
      <c r="H33" s="42"/>
    </row>
    <row r="34" spans="1:8" s="43" customFormat="1">
      <c r="A34" s="53" t="s">
        <v>163</v>
      </c>
      <c r="B34" s="41"/>
      <c r="C34" s="42">
        <v>1005</v>
      </c>
      <c r="D34" s="42">
        <f>315+480+210</f>
        <v>1005</v>
      </c>
      <c r="E34" s="30"/>
      <c r="F34" s="42"/>
      <c r="G34" s="42"/>
      <c r="H34" s="42"/>
    </row>
    <row r="35" spans="1:8" s="43" customFormat="1">
      <c r="A35" s="53" t="s">
        <v>164</v>
      </c>
      <c r="B35" s="41"/>
      <c r="C35" s="42">
        <v>1239.17</v>
      </c>
      <c r="D35" s="42">
        <v>1239.17</v>
      </c>
      <c r="E35" s="30"/>
      <c r="F35" s="42"/>
      <c r="G35" s="42"/>
      <c r="H35" s="42"/>
    </row>
    <row r="36" spans="1:8" s="43" customFormat="1">
      <c r="A36" s="53" t="s">
        <v>165</v>
      </c>
      <c r="B36" s="41"/>
      <c r="C36" s="42">
        <v>1000</v>
      </c>
      <c r="D36" s="42">
        <v>1000</v>
      </c>
      <c r="E36" s="30"/>
      <c r="F36" s="42"/>
      <c r="G36" s="42"/>
      <c r="H36" s="42"/>
    </row>
    <row r="37" spans="1:8" s="43" customFormat="1">
      <c r="A37" s="51" t="s">
        <v>166</v>
      </c>
      <c r="B37" s="41"/>
      <c r="C37" s="42">
        <v>1500</v>
      </c>
      <c r="D37" s="42">
        <v>1500</v>
      </c>
      <c r="E37" s="30">
        <f t="shared" si="1"/>
        <v>0</v>
      </c>
      <c r="F37" s="42"/>
      <c r="G37" s="42"/>
      <c r="H37" s="42"/>
    </row>
    <row r="38" spans="1:8" s="43" customFormat="1">
      <c r="A38" s="52" t="s">
        <v>167</v>
      </c>
      <c r="B38" s="44"/>
      <c r="C38" s="45">
        <v>1035.3600000000001</v>
      </c>
      <c r="D38" s="45">
        <f>761.76+273.6</f>
        <v>1035.3600000000001</v>
      </c>
      <c r="E38" s="30">
        <f t="shared" si="1"/>
        <v>0</v>
      </c>
      <c r="F38" s="42"/>
      <c r="G38" s="42"/>
      <c r="H38" s="42"/>
    </row>
    <row r="39" spans="1:8" s="43" customFormat="1">
      <c r="A39" s="53" t="s">
        <v>168</v>
      </c>
      <c r="B39" s="41"/>
      <c r="C39" s="42">
        <v>761.76</v>
      </c>
      <c r="D39" s="42">
        <v>761.76</v>
      </c>
      <c r="E39" s="30"/>
      <c r="F39" s="42"/>
      <c r="G39" s="42"/>
      <c r="H39" s="42"/>
    </row>
    <row r="40" spans="1:8" s="43" customFormat="1">
      <c r="A40" s="53" t="s">
        <v>169</v>
      </c>
      <c r="B40" s="41"/>
      <c r="C40" s="42">
        <v>273.60000000000002</v>
      </c>
      <c r="D40" s="42">
        <v>273.60000000000002</v>
      </c>
      <c r="E40" s="30"/>
      <c r="F40" s="42"/>
      <c r="G40" s="42"/>
      <c r="H40" s="42"/>
    </row>
    <row r="41" spans="1:8" s="43" customFormat="1">
      <c r="A41" s="54" t="s">
        <v>170</v>
      </c>
      <c r="B41" s="41"/>
      <c r="C41" s="42"/>
      <c r="D41" s="42"/>
      <c r="E41" s="30">
        <f t="shared" si="1"/>
        <v>0</v>
      </c>
      <c r="F41" s="42"/>
      <c r="G41" s="42">
        <v>13400</v>
      </c>
      <c r="H41" s="42"/>
    </row>
    <row r="42" spans="1:8" s="43" customFormat="1">
      <c r="A42" s="41" t="s">
        <v>171</v>
      </c>
      <c r="B42" s="41"/>
      <c r="C42" s="42"/>
      <c r="D42" s="42"/>
      <c r="E42" s="30">
        <f t="shared" si="1"/>
        <v>0</v>
      </c>
      <c r="F42" s="42"/>
      <c r="G42" s="42"/>
      <c r="H42" s="42"/>
    </row>
    <row r="43" spans="1:8" s="43" customFormat="1">
      <c r="A43" s="52" t="s">
        <v>172</v>
      </c>
      <c r="B43" s="44"/>
      <c r="C43" s="45">
        <v>9352.9</v>
      </c>
      <c r="D43" s="45">
        <v>9352.9</v>
      </c>
      <c r="E43" s="30">
        <f t="shared" si="1"/>
        <v>0</v>
      </c>
      <c r="F43" s="42"/>
      <c r="G43" s="42"/>
      <c r="H43" s="42"/>
    </row>
    <row r="44" spans="1:8" s="43" customFormat="1">
      <c r="A44" s="53" t="s">
        <v>173</v>
      </c>
      <c r="B44" s="41"/>
      <c r="C44" s="42">
        <v>5000</v>
      </c>
      <c r="D44" s="42">
        <v>5000</v>
      </c>
      <c r="E44" s="30"/>
      <c r="F44" s="42"/>
      <c r="G44" s="42"/>
      <c r="H44" s="42"/>
    </row>
    <row r="45" spans="1:8" s="43" customFormat="1">
      <c r="A45" s="53" t="s">
        <v>174</v>
      </c>
      <c r="B45" s="41"/>
      <c r="C45" s="42">
        <v>886.9</v>
      </c>
      <c r="D45" s="42">
        <v>886.9</v>
      </c>
      <c r="E45" s="30"/>
      <c r="F45" s="42"/>
      <c r="G45" s="42"/>
      <c r="H45" s="42"/>
    </row>
    <row r="46" spans="1:8" s="43" customFormat="1">
      <c r="A46" s="53" t="s">
        <v>175</v>
      </c>
      <c r="B46" s="41"/>
      <c r="C46" s="42">
        <v>450</v>
      </c>
      <c r="D46" s="42">
        <v>450</v>
      </c>
      <c r="E46" s="30"/>
      <c r="F46" s="42"/>
      <c r="G46" s="42"/>
      <c r="H46" s="42"/>
    </row>
    <row r="47" spans="1:8" s="43" customFormat="1">
      <c r="A47" s="53" t="s">
        <v>176</v>
      </c>
      <c r="B47" s="41"/>
      <c r="C47" s="42">
        <v>1560</v>
      </c>
      <c r="D47" s="42">
        <v>1560</v>
      </c>
      <c r="E47" s="30"/>
      <c r="F47" s="42"/>
      <c r="G47" s="42"/>
      <c r="H47" s="42"/>
    </row>
    <row r="48" spans="1:8" s="43" customFormat="1">
      <c r="A48" s="53" t="s">
        <v>177</v>
      </c>
      <c r="B48" s="41"/>
      <c r="C48" s="42">
        <v>576</v>
      </c>
      <c r="D48" s="42">
        <v>576</v>
      </c>
      <c r="E48" s="30"/>
      <c r="F48" s="42"/>
      <c r="G48" s="42"/>
      <c r="H48" s="42"/>
    </row>
    <row r="49" spans="1:72" s="43" customFormat="1">
      <c r="A49" s="53" t="s">
        <v>178</v>
      </c>
      <c r="B49" s="41"/>
      <c r="C49" s="42">
        <v>880</v>
      </c>
      <c r="D49" s="42">
        <v>880</v>
      </c>
      <c r="E49" s="30"/>
      <c r="F49" s="42"/>
      <c r="G49" s="42"/>
      <c r="H49" s="42"/>
    </row>
    <row r="50" spans="1:72" s="43" customFormat="1">
      <c r="A50" s="36" t="s">
        <v>179</v>
      </c>
      <c r="B50" s="36"/>
      <c r="C50" s="42">
        <v>7200</v>
      </c>
      <c r="D50" s="42">
        <v>7200</v>
      </c>
      <c r="E50" s="30">
        <f t="shared" si="1"/>
        <v>0</v>
      </c>
      <c r="F50" s="42"/>
      <c r="G50" s="42"/>
      <c r="H50" s="42"/>
    </row>
    <row r="51" spans="1:72" s="43" customFormat="1">
      <c r="A51" s="36" t="s">
        <v>180</v>
      </c>
      <c r="B51" s="36"/>
      <c r="C51" s="42">
        <v>1800</v>
      </c>
      <c r="D51" s="42">
        <v>1800</v>
      </c>
      <c r="E51" s="30">
        <f t="shared" si="1"/>
        <v>0</v>
      </c>
      <c r="F51" s="42"/>
      <c r="G51" s="42"/>
      <c r="H51" s="42"/>
    </row>
    <row r="52" spans="1:72" s="43" customFormat="1">
      <c r="A52" s="36" t="s">
        <v>181</v>
      </c>
      <c r="B52" s="36"/>
      <c r="C52" s="42">
        <v>2000</v>
      </c>
      <c r="D52" s="42">
        <v>2000</v>
      </c>
      <c r="E52" s="30">
        <f t="shared" si="1"/>
        <v>0</v>
      </c>
      <c r="F52" s="42"/>
      <c r="G52" s="42"/>
      <c r="H52" s="42"/>
    </row>
    <row r="53" spans="1:72" s="43" customFormat="1" ht="30">
      <c r="A53" s="36" t="s">
        <v>182</v>
      </c>
      <c r="B53" s="36"/>
      <c r="C53" s="42">
        <v>650</v>
      </c>
      <c r="D53" s="42">
        <v>650</v>
      </c>
      <c r="E53" s="30">
        <f t="shared" si="1"/>
        <v>0</v>
      </c>
      <c r="F53" s="42"/>
      <c r="G53" s="42"/>
      <c r="H53" s="42"/>
    </row>
    <row r="54" spans="1:72" s="43" customFormat="1">
      <c r="A54" s="36" t="s">
        <v>183</v>
      </c>
      <c r="B54" s="36"/>
      <c r="C54" s="42">
        <v>1600</v>
      </c>
      <c r="D54" s="42">
        <v>1166.46</v>
      </c>
      <c r="E54" s="30">
        <f t="shared" si="1"/>
        <v>433.53999999999996</v>
      </c>
      <c r="F54" s="42"/>
      <c r="G54" s="42"/>
      <c r="H54" s="42"/>
    </row>
    <row r="63" spans="1:72" s="56" customFormat="1">
      <c r="A63" s="55" t="s">
        <v>184</v>
      </c>
      <c r="B63" s="55"/>
      <c r="C63" s="55"/>
      <c r="D63" s="55"/>
      <c r="E63" s="55"/>
      <c r="F63" s="55"/>
      <c r="G63" s="55"/>
      <c r="H63" s="55"/>
      <c r="BN63" s="56">
        <f>BG63</f>
        <v>0</v>
      </c>
    </row>
    <row r="64" spans="1:72" s="56" customFormat="1">
      <c r="A64" s="55"/>
      <c r="B64" s="55"/>
      <c r="C64" s="55"/>
      <c r="D64" s="55"/>
      <c r="E64" s="55"/>
      <c r="F64" s="55"/>
      <c r="G64" s="55"/>
      <c r="H64" s="55"/>
      <c r="BR64" s="56">
        <f t="shared" ref="BR64:BR99" si="2">BG64</f>
        <v>0</v>
      </c>
      <c r="BS64" s="56">
        <f t="shared" ref="BS64:BS99" si="3">BH64+BI64</f>
        <v>0</v>
      </c>
      <c r="BT64" s="56">
        <f t="shared" ref="BT64:BT99" si="4">BJ64+BL64</f>
        <v>0</v>
      </c>
    </row>
    <row r="65" spans="1:72" s="56" customFormat="1">
      <c r="A65" s="55"/>
      <c r="B65" s="55"/>
      <c r="C65" s="55"/>
      <c r="D65" s="55"/>
      <c r="E65" s="55"/>
      <c r="F65" s="55"/>
      <c r="G65" s="55"/>
      <c r="H65" s="55"/>
      <c r="BR65" s="56">
        <f t="shared" si="2"/>
        <v>0</v>
      </c>
      <c r="BS65" s="56">
        <f t="shared" si="3"/>
        <v>0</v>
      </c>
      <c r="BT65" s="56">
        <f t="shared" si="4"/>
        <v>0</v>
      </c>
    </row>
    <row r="66" spans="1:72" s="56" customFormat="1">
      <c r="A66" s="55"/>
      <c r="B66" s="55"/>
      <c r="C66" s="55"/>
      <c r="D66" s="55"/>
      <c r="E66" s="55"/>
      <c r="F66" s="55"/>
      <c r="G66" s="55"/>
      <c r="H66" s="55"/>
      <c r="BR66" s="56">
        <f t="shared" si="2"/>
        <v>0</v>
      </c>
      <c r="BS66" s="56">
        <f t="shared" si="3"/>
        <v>0</v>
      </c>
      <c r="BT66" s="56">
        <f t="shared" si="4"/>
        <v>0</v>
      </c>
    </row>
    <row r="67" spans="1:72" s="56" customFormat="1">
      <c r="A67" s="55"/>
      <c r="B67" s="55"/>
      <c r="C67" s="55"/>
      <c r="D67" s="55"/>
      <c r="E67" s="55"/>
      <c r="F67" s="55"/>
      <c r="G67" s="55"/>
      <c r="H67" s="55"/>
      <c r="BR67" s="56">
        <f t="shared" si="2"/>
        <v>0</v>
      </c>
      <c r="BS67" s="56">
        <f t="shared" si="3"/>
        <v>0</v>
      </c>
      <c r="BT67" s="56">
        <f t="shared" si="4"/>
        <v>0</v>
      </c>
    </row>
    <row r="68" spans="1:72" s="56" customFormat="1">
      <c r="A68" s="55" t="s">
        <v>185</v>
      </c>
      <c r="B68" s="55"/>
      <c r="C68" s="55"/>
      <c r="D68" s="55"/>
      <c r="E68" s="55"/>
      <c r="F68" s="55"/>
      <c r="G68" s="55"/>
      <c r="H68" s="55"/>
      <c r="BR68" s="56">
        <f t="shared" si="2"/>
        <v>0</v>
      </c>
      <c r="BS68" s="56">
        <f t="shared" si="3"/>
        <v>0</v>
      </c>
      <c r="BT68" s="56">
        <f t="shared" si="4"/>
        <v>0</v>
      </c>
    </row>
    <row r="69" spans="1:72" s="56" customFormat="1">
      <c r="A69" s="55" t="s">
        <v>186</v>
      </c>
      <c r="B69" s="55"/>
      <c r="C69" s="55"/>
      <c r="D69" s="55"/>
      <c r="E69" s="55"/>
      <c r="F69" s="55"/>
      <c r="G69" s="55"/>
      <c r="H69" s="55"/>
      <c r="BR69" s="56">
        <f t="shared" si="2"/>
        <v>0</v>
      </c>
      <c r="BS69" s="56">
        <f t="shared" si="3"/>
        <v>0</v>
      </c>
      <c r="BT69" s="56">
        <f t="shared" si="4"/>
        <v>0</v>
      </c>
    </row>
    <row r="70" spans="1:72" s="56" customFormat="1">
      <c r="A70" s="57" t="s">
        <v>187</v>
      </c>
      <c r="B70" s="57"/>
      <c r="C70" s="55"/>
      <c r="D70" s="55"/>
      <c r="E70" s="55"/>
      <c r="F70" s="55"/>
      <c r="G70" s="55"/>
      <c r="H70" s="55"/>
      <c r="BR70" s="56">
        <f t="shared" si="2"/>
        <v>0</v>
      </c>
      <c r="BS70" s="56">
        <f t="shared" si="3"/>
        <v>0</v>
      </c>
      <c r="BT70" s="56">
        <f t="shared" si="4"/>
        <v>0</v>
      </c>
    </row>
    <row r="71" spans="1:72" s="56" customFormat="1">
      <c r="A71" s="55" t="s">
        <v>188</v>
      </c>
      <c r="B71" s="55"/>
      <c r="C71" s="55"/>
      <c r="D71" s="55"/>
      <c r="E71" s="55"/>
      <c r="F71" s="55"/>
      <c r="G71" s="55"/>
      <c r="H71" s="55"/>
      <c r="BR71" s="56">
        <f t="shared" si="2"/>
        <v>0</v>
      </c>
      <c r="BS71" s="56">
        <f t="shared" si="3"/>
        <v>0</v>
      </c>
      <c r="BT71" s="56">
        <f t="shared" si="4"/>
        <v>0</v>
      </c>
    </row>
    <row r="72" spans="1:72" s="56" customFormat="1">
      <c r="A72" s="55" t="s">
        <v>189</v>
      </c>
      <c r="B72" s="55"/>
      <c r="C72" s="55"/>
      <c r="D72" s="55"/>
      <c r="E72" s="55"/>
      <c r="F72" s="55"/>
      <c r="G72" s="55"/>
      <c r="H72" s="55"/>
      <c r="BR72" s="56">
        <f t="shared" si="2"/>
        <v>0</v>
      </c>
      <c r="BS72" s="56">
        <f t="shared" si="3"/>
        <v>0</v>
      </c>
      <c r="BT72" s="56">
        <f t="shared" si="4"/>
        <v>0</v>
      </c>
    </row>
    <row r="73" spans="1:72" s="56" customFormat="1">
      <c r="A73" s="55"/>
      <c r="B73" s="55"/>
      <c r="C73" s="55"/>
      <c r="D73" s="55"/>
      <c r="E73" s="55"/>
      <c r="F73" s="55"/>
      <c r="G73" s="55"/>
      <c r="H73" s="55"/>
      <c r="BR73" s="56">
        <f t="shared" si="2"/>
        <v>0</v>
      </c>
      <c r="BS73" s="56">
        <f t="shared" si="3"/>
        <v>0</v>
      </c>
      <c r="BT73" s="56">
        <f t="shared" si="4"/>
        <v>0</v>
      </c>
    </row>
    <row r="74" spans="1:72" s="56" customFormat="1">
      <c r="A74" s="55"/>
      <c r="B74" s="55"/>
      <c r="C74" s="55"/>
      <c r="D74" s="55"/>
      <c r="E74" s="55"/>
      <c r="F74" s="55"/>
      <c r="G74" s="55"/>
      <c r="H74" s="55"/>
      <c r="BR74" s="56">
        <f t="shared" si="2"/>
        <v>0</v>
      </c>
      <c r="BS74" s="56">
        <f t="shared" si="3"/>
        <v>0</v>
      </c>
      <c r="BT74" s="56">
        <f t="shared" si="4"/>
        <v>0</v>
      </c>
    </row>
    <row r="75" spans="1:72" s="56" customFormat="1">
      <c r="A75" s="55"/>
      <c r="B75" s="55"/>
      <c r="C75" s="55"/>
      <c r="D75" s="55"/>
      <c r="E75" s="55"/>
      <c r="F75" s="55"/>
      <c r="G75" s="55"/>
      <c r="H75" s="55"/>
      <c r="BR75" s="56">
        <f t="shared" si="2"/>
        <v>0</v>
      </c>
      <c r="BS75" s="56">
        <f t="shared" si="3"/>
        <v>0</v>
      </c>
      <c r="BT75" s="56">
        <f t="shared" si="4"/>
        <v>0</v>
      </c>
    </row>
    <row r="76" spans="1:72" s="56" customFormat="1">
      <c r="A76" s="55"/>
      <c r="B76" s="55"/>
      <c r="C76" s="55"/>
      <c r="D76" s="55"/>
      <c r="E76" s="55"/>
      <c r="F76" s="55"/>
      <c r="G76" s="55"/>
      <c r="H76" s="55"/>
      <c r="BR76" s="56">
        <f t="shared" si="2"/>
        <v>0</v>
      </c>
      <c r="BS76" s="56">
        <f t="shared" si="3"/>
        <v>0</v>
      </c>
      <c r="BT76" s="56">
        <f t="shared" si="4"/>
        <v>0</v>
      </c>
    </row>
    <row r="77" spans="1:72" s="56" customFormat="1">
      <c r="A77" s="55"/>
      <c r="B77" s="55"/>
      <c r="C77" s="55"/>
      <c r="D77" s="55"/>
      <c r="E77" s="55"/>
      <c r="F77" s="55"/>
      <c r="G77" s="55"/>
      <c r="H77" s="55"/>
      <c r="BR77" s="56">
        <f t="shared" si="2"/>
        <v>0</v>
      </c>
      <c r="BS77" s="56">
        <f t="shared" si="3"/>
        <v>0</v>
      </c>
      <c r="BT77" s="56">
        <f t="shared" si="4"/>
        <v>0</v>
      </c>
    </row>
    <row r="78" spans="1:72" s="56" customFormat="1">
      <c r="A78" s="55"/>
      <c r="B78" s="55"/>
      <c r="C78" s="55"/>
      <c r="D78" s="55"/>
      <c r="E78" s="55"/>
      <c r="F78" s="55"/>
      <c r="G78" s="55"/>
      <c r="H78" s="55"/>
      <c r="BR78" s="56">
        <f t="shared" si="2"/>
        <v>0</v>
      </c>
      <c r="BS78" s="56">
        <f t="shared" si="3"/>
        <v>0</v>
      </c>
      <c r="BT78" s="56">
        <f t="shared" si="4"/>
        <v>0</v>
      </c>
    </row>
    <row r="79" spans="1:72" s="56" customFormat="1">
      <c r="A79" s="55"/>
      <c r="B79" s="55"/>
      <c r="C79" s="55"/>
      <c r="D79" s="55"/>
      <c r="E79" s="55"/>
      <c r="F79" s="55"/>
      <c r="G79" s="55"/>
      <c r="H79" s="55"/>
      <c r="BR79" s="56">
        <f t="shared" si="2"/>
        <v>0</v>
      </c>
      <c r="BS79" s="56">
        <f t="shared" si="3"/>
        <v>0</v>
      </c>
      <c r="BT79" s="56">
        <f t="shared" si="4"/>
        <v>0</v>
      </c>
    </row>
    <row r="80" spans="1:72" s="56" customFormat="1">
      <c r="A80" s="58"/>
      <c r="B80" s="58"/>
      <c r="C80" s="55"/>
      <c r="D80" s="55"/>
      <c r="E80" s="55"/>
      <c r="F80" s="55"/>
      <c r="G80" s="55"/>
      <c r="H80" s="55"/>
      <c r="BR80" s="56">
        <f t="shared" si="2"/>
        <v>0</v>
      </c>
      <c r="BS80" s="56">
        <f t="shared" si="3"/>
        <v>0</v>
      </c>
      <c r="BT80" s="56">
        <f t="shared" si="4"/>
        <v>0</v>
      </c>
    </row>
    <row r="81" spans="1:72" s="56" customFormat="1">
      <c r="A81" s="55"/>
      <c r="B81" s="55"/>
      <c r="C81" s="55"/>
      <c r="D81" s="55"/>
      <c r="E81" s="55"/>
      <c r="F81" s="55"/>
      <c r="G81" s="55"/>
      <c r="H81" s="55"/>
      <c r="BR81" s="56">
        <f t="shared" si="2"/>
        <v>0</v>
      </c>
      <c r="BS81" s="56">
        <f t="shared" si="3"/>
        <v>0</v>
      </c>
      <c r="BT81" s="56">
        <f t="shared" si="4"/>
        <v>0</v>
      </c>
    </row>
    <row r="82" spans="1:72" s="56" customFormat="1">
      <c r="A82" s="57" t="s">
        <v>190</v>
      </c>
      <c r="B82" s="57"/>
      <c r="C82" s="55"/>
      <c r="D82" s="55"/>
      <c r="E82" s="55"/>
      <c r="F82" s="55"/>
      <c r="G82" s="55"/>
      <c r="H82" s="55"/>
      <c r="BR82" s="56">
        <f t="shared" si="2"/>
        <v>0</v>
      </c>
      <c r="BS82" s="56">
        <f t="shared" si="3"/>
        <v>0</v>
      </c>
      <c r="BT82" s="56">
        <f t="shared" si="4"/>
        <v>0</v>
      </c>
    </row>
    <row r="83" spans="1:72" s="56" customFormat="1">
      <c r="A83" s="55"/>
      <c r="B83" s="55"/>
      <c r="C83" s="55"/>
      <c r="D83" s="55"/>
      <c r="E83" s="55"/>
      <c r="F83" s="55"/>
      <c r="G83" s="55"/>
      <c r="H83" s="55"/>
      <c r="BR83" s="56">
        <f t="shared" si="2"/>
        <v>0</v>
      </c>
      <c r="BS83" s="56">
        <f t="shared" si="3"/>
        <v>0</v>
      </c>
      <c r="BT83" s="56">
        <f t="shared" si="4"/>
        <v>0</v>
      </c>
    </row>
    <row r="84" spans="1:72" s="56" customFormat="1">
      <c r="A84" s="55"/>
      <c r="B84" s="55"/>
      <c r="C84" s="55"/>
      <c r="D84" s="55"/>
      <c r="E84" s="55"/>
      <c r="F84" s="55"/>
      <c r="G84" s="55"/>
      <c r="H84" s="55"/>
      <c r="BR84" s="56">
        <f t="shared" si="2"/>
        <v>0</v>
      </c>
      <c r="BS84" s="56">
        <f t="shared" si="3"/>
        <v>0</v>
      </c>
      <c r="BT84" s="56">
        <f t="shared" si="4"/>
        <v>0</v>
      </c>
    </row>
    <row r="85" spans="1:72" s="56" customFormat="1">
      <c r="A85" s="55"/>
      <c r="B85" s="55"/>
      <c r="C85" s="55"/>
      <c r="D85" s="55"/>
      <c r="E85" s="55"/>
      <c r="F85" s="55"/>
      <c r="G85" s="55"/>
      <c r="H85" s="55"/>
      <c r="BR85" s="56">
        <f t="shared" si="2"/>
        <v>0</v>
      </c>
      <c r="BS85" s="56">
        <f t="shared" si="3"/>
        <v>0</v>
      </c>
      <c r="BT85" s="56">
        <f t="shared" si="4"/>
        <v>0</v>
      </c>
    </row>
    <row r="86" spans="1:72" s="56" customFormat="1">
      <c r="A86" s="55"/>
      <c r="B86" s="55"/>
      <c r="C86" s="55"/>
      <c r="D86" s="55"/>
      <c r="E86" s="55"/>
      <c r="F86" s="55"/>
      <c r="G86" s="55"/>
      <c r="H86" s="55"/>
      <c r="BR86" s="56">
        <f t="shared" si="2"/>
        <v>0</v>
      </c>
      <c r="BS86" s="56">
        <f t="shared" si="3"/>
        <v>0</v>
      </c>
      <c r="BT86" s="56">
        <f t="shared" si="4"/>
        <v>0</v>
      </c>
    </row>
    <row r="87" spans="1:72" s="56" customFormat="1">
      <c r="A87" s="55"/>
      <c r="B87" s="55"/>
      <c r="C87" s="55"/>
      <c r="D87" s="55"/>
      <c r="E87" s="55"/>
      <c r="F87" s="55"/>
      <c r="G87" s="55"/>
      <c r="H87" s="55"/>
      <c r="BR87" s="56">
        <f t="shared" si="2"/>
        <v>0</v>
      </c>
      <c r="BS87" s="56">
        <f t="shared" si="3"/>
        <v>0</v>
      </c>
      <c r="BT87" s="56">
        <f t="shared" si="4"/>
        <v>0</v>
      </c>
    </row>
    <row r="88" spans="1:72" s="56" customFormat="1">
      <c r="A88" s="55"/>
      <c r="B88" s="55"/>
      <c r="C88" s="55"/>
      <c r="D88" s="55"/>
      <c r="E88" s="55"/>
      <c r="F88" s="55"/>
      <c r="G88" s="55"/>
      <c r="H88" s="55"/>
      <c r="BR88" s="56">
        <f t="shared" si="2"/>
        <v>0</v>
      </c>
      <c r="BS88" s="56">
        <f t="shared" si="3"/>
        <v>0</v>
      </c>
      <c r="BT88" s="56">
        <f t="shared" si="4"/>
        <v>0</v>
      </c>
    </row>
    <row r="89" spans="1:72" s="56" customFormat="1" ht="31.5">
      <c r="A89" s="59" t="s">
        <v>191</v>
      </c>
      <c r="B89" s="59"/>
      <c r="C89" s="55"/>
      <c r="D89" s="55"/>
      <c r="E89" s="55"/>
      <c r="F89" s="55"/>
      <c r="G89" s="55"/>
      <c r="H89" s="55"/>
      <c r="BR89" s="56">
        <f t="shared" si="2"/>
        <v>0</v>
      </c>
      <c r="BS89" s="56">
        <f t="shared" si="3"/>
        <v>0</v>
      </c>
      <c r="BT89" s="56">
        <f t="shared" si="4"/>
        <v>0</v>
      </c>
    </row>
    <row r="90" spans="1:72" s="56" customFormat="1">
      <c r="A90" s="55"/>
      <c r="B90" s="55"/>
      <c r="C90" s="55"/>
      <c r="D90" s="55"/>
      <c r="E90" s="55"/>
      <c r="F90" s="55"/>
      <c r="G90" s="55"/>
      <c r="H90" s="55"/>
      <c r="BR90" s="56">
        <f t="shared" si="2"/>
        <v>0</v>
      </c>
      <c r="BS90" s="56">
        <f t="shared" si="3"/>
        <v>0</v>
      </c>
      <c r="BT90" s="56">
        <f t="shared" si="4"/>
        <v>0</v>
      </c>
    </row>
    <row r="91" spans="1:72" s="56" customFormat="1">
      <c r="A91" s="55"/>
      <c r="B91" s="55"/>
      <c r="C91" s="55"/>
      <c r="D91" s="55"/>
      <c r="E91" s="55"/>
      <c r="F91" s="55"/>
      <c r="G91" s="55"/>
      <c r="H91" s="55"/>
      <c r="BR91" s="56">
        <f t="shared" si="2"/>
        <v>0</v>
      </c>
      <c r="BS91" s="56">
        <f t="shared" si="3"/>
        <v>0</v>
      </c>
      <c r="BT91" s="56">
        <f t="shared" si="4"/>
        <v>0</v>
      </c>
    </row>
    <row r="92" spans="1:72" s="56" customFormat="1">
      <c r="A92" s="55"/>
      <c r="B92" s="55"/>
      <c r="C92" s="55"/>
      <c r="D92" s="55"/>
      <c r="E92" s="55"/>
      <c r="F92" s="55"/>
      <c r="G92" s="55"/>
      <c r="H92" s="55"/>
      <c r="BR92" s="56">
        <f t="shared" si="2"/>
        <v>0</v>
      </c>
      <c r="BS92" s="56">
        <f t="shared" si="3"/>
        <v>0</v>
      </c>
      <c r="BT92" s="56">
        <f t="shared" si="4"/>
        <v>0</v>
      </c>
    </row>
    <row r="93" spans="1:72" s="56" customFormat="1">
      <c r="A93" s="55" t="s">
        <v>192</v>
      </c>
      <c r="B93" s="55"/>
      <c r="C93" s="55"/>
      <c r="D93" s="55"/>
      <c r="E93" s="55"/>
      <c r="F93" s="55"/>
      <c r="G93" s="55"/>
      <c r="H93" s="55"/>
      <c r="BR93" s="56">
        <f t="shared" si="2"/>
        <v>0</v>
      </c>
      <c r="BS93" s="56">
        <f t="shared" si="3"/>
        <v>0</v>
      </c>
      <c r="BT93" s="56">
        <f t="shared" si="4"/>
        <v>0</v>
      </c>
    </row>
    <row r="94" spans="1:72" s="56" customFormat="1">
      <c r="A94" s="55" t="s">
        <v>193</v>
      </c>
      <c r="B94" s="55"/>
      <c r="C94" s="55"/>
      <c r="D94" s="55"/>
      <c r="E94" s="55"/>
      <c r="F94" s="55"/>
      <c r="G94" s="55"/>
      <c r="H94" s="55"/>
      <c r="BR94" s="56">
        <f t="shared" si="2"/>
        <v>0</v>
      </c>
      <c r="BS94" s="56">
        <f t="shared" si="3"/>
        <v>0</v>
      </c>
      <c r="BT94" s="56">
        <f t="shared" si="4"/>
        <v>0</v>
      </c>
    </row>
    <row r="95" spans="1:72" s="56" customFormat="1">
      <c r="A95" s="55" t="s">
        <v>194</v>
      </c>
      <c r="B95" s="55"/>
      <c r="C95" s="55"/>
      <c r="D95" s="55"/>
      <c r="E95" s="55"/>
      <c r="F95" s="55"/>
      <c r="G95" s="55"/>
      <c r="H95" s="55"/>
      <c r="BR95" s="56">
        <f t="shared" si="2"/>
        <v>0</v>
      </c>
      <c r="BS95" s="56">
        <f t="shared" si="3"/>
        <v>0</v>
      </c>
      <c r="BT95" s="56">
        <f t="shared" si="4"/>
        <v>0</v>
      </c>
    </row>
    <row r="96" spans="1:72" s="56" customFormat="1">
      <c r="A96" s="55"/>
      <c r="B96" s="55"/>
      <c r="C96" s="55"/>
      <c r="D96" s="55"/>
      <c r="E96" s="55"/>
      <c r="F96" s="55"/>
      <c r="G96" s="55"/>
      <c r="H96" s="55"/>
      <c r="BR96" s="56">
        <f t="shared" si="2"/>
        <v>0</v>
      </c>
      <c r="BS96" s="56">
        <f t="shared" si="3"/>
        <v>0</v>
      </c>
      <c r="BT96" s="56">
        <f t="shared" si="4"/>
        <v>0</v>
      </c>
    </row>
    <row r="97" spans="1:75" s="56" customFormat="1">
      <c r="A97" s="55"/>
      <c r="B97" s="55"/>
      <c r="C97" s="55"/>
      <c r="D97" s="55"/>
      <c r="E97" s="55"/>
      <c r="F97" s="55"/>
      <c r="G97" s="55"/>
      <c r="H97" s="55"/>
      <c r="BR97" s="56">
        <f t="shared" si="2"/>
        <v>0</v>
      </c>
      <c r="BS97" s="56">
        <f t="shared" si="3"/>
        <v>0</v>
      </c>
      <c r="BT97" s="56">
        <f t="shared" si="4"/>
        <v>0</v>
      </c>
    </row>
    <row r="98" spans="1:75" s="56" customFormat="1">
      <c r="A98" s="55"/>
      <c r="B98" s="55"/>
      <c r="C98" s="55"/>
      <c r="D98" s="55"/>
      <c r="E98" s="55"/>
      <c r="F98" s="55"/>
      <c r="G98" s="55"/>
      <c r="H98" s="55"/>
      <c r="BR98" s="56">
        <f t="shared" si="2"/>
        <v>0</v>
      </c>
      <c r="BS98" s="56">
        <f t="shared" si="3"/>
        <v>0</v>
      </c>
      <c r="BT98" s="56">
        <f t="shared" si="4"/>
        <v>0</v>
      </c>
    </row>
    <row r="99" spans="1:75" s="56" customFormat="1">
      <c r="A99" s="55"/>
      <c r="B99" s="55"/>
      <c r="C99" s="55"/>
      <c r="D99" s="55"/>
      <c r="E99" s="55"/>
      <c r="F99" s="55"/>
      <c r="G99" s="55"/>
      <c r="H99" s="55"/>
      <c r="BR99" s="56">
        <f t="shared" si="2"/>
        <v>0</v>
      </c>
      <c r="BS99" s="56">
        <f t="shared" si="3"/>
        <v>0</v>
      </c>
      <c r="BT99" s="56">
        <f t="shared" si="4"/>
        <v>0</v>
      </c>
    </row>
    <row r="100" spans="1:75" s="56" customFormat="1">
      <c r="A100" s="55" t="s">
        <v>195</v>
      </c>
      <c r="B100" s="55"/>
      <c r="C100" s="55"/>
      <c r="D100" s="55"/>
      <c r="E100" s="55"/>
      <c r="F100" s="55"/>
      <c r="G100" s="55"/>
      <c r="H100" s="55"/>
      <c r="BQ100" s="56">
        <f>BH100+BI100</f>
        <v>0</v>
      </c>
    </row>
    <row r="101" spans="1:75" s="56" customFormat="1">
      <c r="A101" s="55" t="s">
        <v>196</v>
      </c>
      <c r="B101" s="55"/>
      <c r="C101" s="55"/>
      <c r="D101" s="55"/>
      <c r="E101" s="55"/>
      <c r="F101" s="55"/>
      <c r="G101" s="55"/>
      <c r="H101" s="55"/>
      <c r="BQ101" s="56">
        <f>BH101+BI101</f>
        <v>0</v>
      </c>
    </row>
    <row r="102" spans="1:75" s="56" customFormat="1">
      <c r="A102" s="55" t="s">
        <v>197</v>
      </c>
      <c r="B102" s="55"/>
      <c r="C102" s="55"/>
      <c r="D102" s="55"/>
      <c r="E102" s="55"/>
      <c r="F102" s="55"/>
      <c r="G102" s="55"/>
      <c r="H102" s="55"/>
      <c r="BQ102" s="56">
        <f>BH102+BI102</f>
        <v>0</v>
      </c>
    </row>
    <row r="103" spans="1:75" s="56" customFormat="1">
      <c r="A103" s="55" t="s">
        <v>198</v>
      </c>
      <c r="B103" s="55"/>
      <c r="C103" s="55"/>
      <c r="D103" s="55"/>
      <c r="E103" s="55"/>
      <c r="F103" s="55"/>
      <c r="G103" s="55"/>
      <c r="H103" s="55"/>
      <c r="BU103" s="56">
        <f>BG103</f>
        <v>0</v>
      </c>
      <c r="BV103" s="56">
        <f>BH103+BI103</f>
        <v>0</v>
      </c>
      <c r="BW103" s="56">
        <f>BJ103+BL103</f>
        <v>0</v>
      </c>
    </row>
    <row r="104" spans="1:75" s="56" customFormat="1">
      <c r="A104" s="55" t="s">
        <v>199</v>
      </c>
      <c r="B104" s="55"/>
      <c r="C104" s="55"/>
      <c r="D104" s="55"/>
      <c r="E104" s="55"/>
      <c r="F104" s="55"/>
      <c r="G104" s="55"/>
      <c r="H104" s="55"/>
      <c r="BU104" s="56">
        <f>BG104</f>
        <v>0</v>
      </c>
      <c r="BV104" s="56">
        <f>BH104+BI104</f>
        <v>0</v>
      </c>
      <c r="BW104" s="56">
        <f>BJ104+BL104</f>
        <v>0</v>
      </c>
    </row>
    <row r="105" spans="1:75" s="56" customFormat="1">
      <c r="A105" s="55" t="s">
        <v>200</v>
      </c>
      <c r="B105" s="55"/>
      <c r="C105" s="55"/>
      <c r="D105" s="55"/>
      <c r="E105" s="55"/>
      <c r="F105" s="55"/>
      <c r="G105" s="55"/>
      <c r="H105" s="55"/>
      <c r="BU105" s="56">
        <f>BG105</f>
        <v>0</v>
      </c>
      <c r="BV105" s="56">
        <f>BH105+BI105</f>
        <v>0</v>
      </c>
      <c r="BW105" s="56">
        <f>BJ105+BL105</f>
        <v>0</v>
      </c>
    </row>
    <row r="106" spans="1:75" s="56" customFormat="1">
      <c r="A106" s="55"/>
      <c r="B106" s="55"/>
      <c r="C106" s="55"/>
      <c r="D106" s="55"/>
      <c r="E106" s="55"/>
      <c r="F106" s="55"/>
      <c r="G106" s="55"/>
      <c r="H106" s="55"/>
      <c r="BU106" s="56">
        <f>BG106</f>
        <v>0</v>
      </c>
      <c r="BV106" s="56">
        <f>BH106+BI106</f>
        <v>0</v>
      </c>
      <c r="BW106" s="56">
        <f>BJ106+BL106</f>
        <v>0</v>
      </c>
    </row>
    <row r="107" spans="1:75" s="56" customFormat="1">
      <c r="A107" s="55" t="s">
        <v>201</v>
      </c>
      <c r="B107" s="55"/>
      <c r="C107" s="55"/>
      <c r="D107" s="55"/>
      <c r="E107" s="55"/>
      <c r="F107" s="55"/>
      <c r="G107" s="55"/>
      <c r="H107" s="55"/>
      <c r="BO107" s="56">
        <f t="shared" ref="BO107:BO112" si="5">BH107+BI107</f>
        <v>0</v>
      </c>
      <c r="BP107" s="56">
        <f t="shared" ref="BP107:BP112" si="6">BG107</f>
        <v>0</v>
      </c>
    </row>
    <row r="108" spans="1:75" s="56" customFormat="1">
      <c r="A108" s="58"/>
      <c r="B108" s="58"/>
      <c r="C108" s="55"/>
      <c r="D108" s="55"/>
      <c r="E108" s="55"/>
      <c r="F108" s="55"/>
      <c r="G108" s="55"/>
      <c r="H108" s="55"/>
      <c r="BO108" s="56">
        <f t="shared" si="5"/>
        <v>0</v>
      </c>
      <c r="BP108" s="56">
        <f t="shared" si="6"/>
        <v>0</v>
      </c>
    </row>
    <row r="109" spans="1:75" s="56" customFormat="1">
      <c r="A109" s="58"/>
      <c r="B109" s="58"/>
      <c r="C109" s="55"/>
      <c r="D109" s="55"/>
      <c r="E109" s="55"/>
      <c r="F109" s="55"/>
      <c r="G109" s="55"/>
      <c r="H109" s="55"/>
      <c r="BO109" s="56">
        <f t="shared" si="5"/>
        <v>0</v>
      </c>
      <c r="BP109" s="56">
        <f t="shared" si="6"/>
        <v>0</v>
      </c>
    </row>
    <row r="110" spans="1:75" s="56" customFormat="1">
      <c r="A110" s="58"/>
      <c r="B110" s="58"/>
      <c r="C110" s="55"/>
      <c r="D110" s="55"/>
      <c r="E110" s="55"/>
      <c r="F110" s="55"/>
      <c r="G110" s="55"/>
      <c r="H110" s="55"/>
      <c r="BO110" s="56">
        <f t="shared" si="5"/>
        <v>0</v>
      </c>
      <c r="BP110" s="56">
        <f t="shared" si="6"/>
        <v>0</v>
      </c>
    </row>
    <row r="111" spans="1:75" s="56" customFormat="1">
      <c r="A111" s="58" t="s">
        <v>202</v>
      </c>
      <c r="B111" s="58"/>
      <c r="C111" s="55"/>
      <c r="D111" s="55"/>
      <c r="E111" s="55"/>
      <c r="F111" s="55"/>
      <c r="G111" s="55"/>
      <c r="H111" s="55"/>
      <c r="BO111" s="56">
        <f t="shared" si="5"/>
        <v>0</v>
      </c>
      <c r="BP111" s="56">
        <f t="shared" si="6"/>
        <v>0</v>
      </c>
    </row>
    <row r="112" spans="1:75" s="56" customFormat="1">
      <c r="A112" s="55" t="s">
        <v>203</v>
      </c>
      <c r="B112" s="55"/>
      <c r="C112" s="55"/>
      <c r="D112" s="55"/>
      <c r="E112" s="55"/>
      <c r="F112" s="55"/>
      <c r="G112" s="55"/>
      <c r="H112" s="55"/>
      <c r="BO112" s="56">
        <f t="shared" si="5"/>
        <v>0</v>
      </c>
      <c r="BP112" s="56">
        <f t="shared" si="6"/>
        <v>0</v>
      </c>
    </row>
    <row r="113" spans="1:8" s="61" customFormat="1">
      <c r="A113" s="60"/>
      <c r="B113" s="60"/>
      <c r="C113" s="60"/>
      <c r="D113" s="60"/>
      <c r="E113" s="60"/>
      <c r="F113" s="60"/>
      <c r="G113" s="60"/>
      <c r="H113" s="60"/>
    </row>
    <row r="114" spans="1:8" s="61" customFormat="1">
      <c r="A114" s="60"/>
      <c r="B114" s="60"/>
      <c r="C114" s="60"/>
      <c r="D114" s="60"/>
      <c r="E114" s="60"/>
      <c r="F114" s="60"/>
      <c r="G114" s="60"/>
      <c r="H114" s="60"/>
    </row>
    <row r="115" spans="1:8" s="61" customFormat="1">
      <c r="A115" s="60"/>
      <c r="B115" s="60"/>
      <c r="C115" s="60"/>
      <c r="D115" s="60"/>
      <c r="E115" s="60"/>
      <c r="F115" s="60"/>
      <c r="G115" s="60"/>
      <c r="H115" s="60"/>
    </row>
    <row r="116" spans="1:8" s="61" customFormat="1">
      <c r="A116" s="60"/>
      <c r="B116" s="60"/>
      <c r="C116" s="60"/>
      <c r="D116" s="60"/>
      <c r="E116" s="60"/>
      <c r="F116" s="60"/>
      <c r="G116" s="60"/>
      <c r="H116" s="60"/>
    </row>
    <row r="117" spans="1:8" s="61" customFormat="1">
      <c r="A117" s="60"/>
      <c r="B117" s="60"/>
      <c r="C117" s="60"/>
      <c r="D117" s="60"/>
      <c r="E117" s="60"/>
      <c r="F117" s="60"/>
      <c r="G117" s="60"/>
      <c r="H117" s="60"/>
    </row>
    <row r="118" spans="1:8" s="61" customFormat="1">
      <c r="A118" s="60"/>
      <c r="B118" s="60"/>
      <c r="C118" s="60"/>
      <c r="D118" s="60"/>
      <c r="E118" s="60"/>
      <c r="F118" s="60"/>
      <c r="G118" s="60"/>
      <c r="H118" s="60"/>
    </row>
    <row r="119" spans="1:8" s="61" customFormat="1">
      <c r="A119" s="60"/>
      <c r="B119" s="60"/>
      <c r="C119" s="60"/>
      <c r="D119" s="60"/>
      <c r="E119" s="60"/>
      <c r="F119" s="60"/>
      <c r="G119" s="60"/>
      <c r="H119" s="60"/>
    </row>
    <row r="120" spans="1:8" s="61" customFormat="1">
      <c r="A120" s="60"/>
      <c r="B120" s="60"/>
      <c r="C120" s="60"/>
      <c r="D120" s="60"/>
      <c r="E120" s="60"/>
      <c r="F120" s="60"/>
      <c r="G120" s="60"/>
      <c r="H120" s="60"/>
    </row>
    <row r="121" spans="1:8" s="61" customFormat="1">
      <c r="A121" s="60"/>
      <c r="B121" s="60"/>
      <c r="C121" s="60"/>
      <c r="D121" s="60"/>
      <c r="E121" s="60"/>
      <c r="F121" s="60"/>
      <c r="G121" s="60"/>
      <c r="H121" s="60"/>
    </row>
    <row r="122" spans="1:8" s="61" customFormat="1">
      <c r="A122" s="60"/>
      <c r="B122" s="60"/>
      <c r="C122" s="60"/>
      <c r="D122" s="60"/>
      <c r="E122" s="60"/>
      <c r="F122" s="60"/>
      <c r="G122" s="60"/>
      <c r="H122" s="60"/>
    </row>
    <row r="123" spans="1:8" s="61" customFormat="1">
      <c r="A123" s="60"/>
      <c r="B123" s="60"/>
      <c r="C123" s="60"/>
      <c r="D123" s="60"/>
      <c r="E123" s="60"/>
      <c r="F123" s="60"/>
      <c r="G123" s="60"/>
      <c r="H123" s="60"/>
    </row>
    <row r="124" spans="1:8" s="61" customFormat="1">
      <c r="A124" s="60"/>
      <c r="B124" s="60"/>
      <c r="C124" s="60"/>
      <c r="D124" s="60"/>
      <c r="E124" s="60"/>
      <c r="F124" s="60"/>
      <c r="G124" s="60"/>
      <c r="H124" s="60"/>
    </row>
    <row r="125" spans="1:8" s="61" customFormat="1">
      <c r="A125" s="60"/>
      <c r="B125" s="60"/>
      <c r="C125" s="60"/>
      <c r="D125" s="60"/>
      <c r="E125" s="60"/>
      <c r="F125" s="60"/>
      <c r="G125" s="60"/>
      <c r="H125" s="60"/>
    </row>
    <row r="126" spans="1:8" s="61" customFormat="1">
      <c r="A126" s="60"/>
      <c r="B126" s="60"/>
      <c r="C126" s="60"/>
      <c r="D126" s="60"/>
      <c r="E126" s="60"/>
      <c r="F126" s="60"/>
      <c r="G126" s="60"/>
      <c r="H126" s="60"/>
    </row>
    <row r="127" spans="1:8" s="61" customFormat="1">
      <c r="A127" s="60"/>
      <c r="B127" s="60"/>
      <c r="C127" s="60"/>
      <c r="D127" s="60"/>
      <c r="E127" s="60"/>
      <c r="F127" s="60"/>
      <c r="G127" s="60"/>
      <c r="H127" s="60"/>
    </row>
    <row r="128" spans="1:8" s="61" customFormat="1">
      <c r="A128" s="60"/>
      <c r="B128" s="60"/>
      <c r="C128" s="60"/>
      <c r="D128" s="60"/>
      <c r="E128" s="60"/>
      <c r="F128" s="60"/>
      <c r="G128" s="60"/>
      <c r="H128" s="60"/>
    </row>
    <row r="129" spans="1:8" s="61" customFormat="1">
      <c r="A129" s="60"/>
      <c r="B129" s="60"/>
      <c r="C129" s="60"/>
      <c r="D129" s="60"/>
      <c r="E129" s="60"/>
      <c r="F129" s="60"/>
      <c r="G129" s="60"/>
      <c r="H129" s="60"/>
    </row>
    <row r="130" spans="1:8" s="61" customFormat="1">
      <c r="A130" s="60" t="s">
        <v>204</v>
      </c>
      <c r="B130" s="60"/>
      <c r="C130" s="60"/>
      <c r="D130" s="60"/>
      <c r="E130" s="60"/>
      <c r="F130" s="60"/>
      <c r="G130" s="60"/>
      <c r="H130" s="60"/>
    </row>
    <row r="138" spans="1:8">
      <c r="A138" s="62" t="s">
        <v>205</v>
      </c>
    </row>
    <row r="145" spans="1:8">
      <c r="A145" s="62" t="s">
        <v>206</v>
      </c>
    </row>
    <row r="146" spans="1:8">
      <c r="A146" s="62" t="s">
        <v>207</v>
      </c>
    </row>
    <row r="147" spans="1:8">
      <c r="A147" s="62" t="s">
        <v>208</v>
      </c>
    </row>
    <row r="148" spans="1:8">
      <c r="A148" s="62" t="s">
        <v>209</v>
      </c>
    </row>
    <row r="150" spans="1:8" s="64" customFormat="1">
      <c r="A150" s="63"/>
      <c r="B150" s="63"/>
      <c r="C150" s="63"/>
      <c r="D150" s="63"/>
      <c r="E150" s="63"/>
      <c r="F150" s="63"/>
      <c r="G150" s="63"/>
      <c r="H150" s="63"/>
    </row>
    <row r="151" spans="1:8" s="64" customFormat="1">
      <c r="A151" s="63"/>
      <c r="B151" s="63"/>
      <c r="C151" s="63"/>
      <c r="D151" s="63"/>
      <c r="E151" s="63"/>
      <c r="F151" s="63"/>
      <c r="G151" s="63"/>
      <c r="H151" s="63"/>
    </row>
    <row r="152" spans="1:8" s="64" customFormat="1">
      <c r="A152" s="63"/>
      <c r="B152" s="63"/>
      <c r="C152" s="63"/>
      <c r="D152" s="63"/>
      <c r="E152" s="63"/>
      <c r="F152" s="63"/>
      <c r="G152" s="63"/>
      <c r="H152" s="63"/>
    </row>
    <row r="153" spans="1:8" s="64" customFormat="1">
      <c r="A153" s="63"/>
      <c r="B153" s="63"/>
      <c r="C153" s="63"/>
      <c r="D153" s="63"/>
      <c r="E153" s="63"/>
      <c r="F153" s="63"/>
      <c r="G153" s="63"/>
      <c r="H153" s="63"/>
    </row>
    <row r="154" spans="1:8" s="64" customFormat="1">
      <c r="A154" s="63" t="s">
        <v>210</v>
      </c>
      <c r="B154" s="63"/>
      <c r="C154" s="63"/>
      <c r="D154" s="63"/>
      <c r="E154" s="63"/>
      <c r="F154" s="63"/>
      <c r="G154" s="63"/>
      <c r="H154" s="63"/>
    </row>
    <row r="155" spans="1:8">
      <c r="A155" s="62" t="s">
        <v>211</v>
      </c>
    </row>
    <row r="163" spans="1:65" s="66" customFormat="1">
      <c r="A163" s="65"/>
      <c r="B163" s="65"/>
      <c r="C163" s="65">
        <f>SUM(C113:C130)</f>
        <v>0</v>
      </c>
      <c r="D163" s="65"/>
      <c r="E163" s="65"/>
      <c r="F163" s="65">
        <f>SUM(F113:F130)</f>
        <v>0</v>
      </c>
      <c r="G163" s="65"/>
      <c r="H163" s="65">
        <f t="shared" ref="H163:BM163" si="7">SUM(H113:H130)</f>
        <v>0</v>
      </c>
      <c r="I163" s="66">
        <f t="shared" si="7"/>
        <v>0</v>
      </c>
      <c r="J163" s="66">
        <f t="shared" si="7"/>
        <v>0</v>
      </c>
      <c r="K163" s="66">
        <f t="shared" si="7"/>
        <v>0</v>
      </c>
      <c r="L163" s="66">
        <f t="shared" si="7"/>
        <v>0</v>
      </c>
      <c r="M163" s="66">
        <f t="shared" si="7"/>
        <v>0</v>
      </c>
      <c r="N163" s="66">
        <f t="shared" si="7"/>
        <v>0</v>
      </c>
      <c r="O163" s="66">
        <f t="shared" si="7"/>
        <v>0</v>
      </c>
      <c r="P163" s="66">
        <f t="shared" si="7"/>
        <v>0</v>
      </c>
      <c r="Q163" s="66">
        <f t="shared" si="7"/>
        <v>0</v>
      </c>
      <c r="R163" s="66">
        <f t="shared" si="7"/>
        <v>0</v>
      </c>
      <c r="S163" s="66">
        <f t="shared" si="7"/>
        <v>0</v>
      </c>
      <c r="T163" s="66">
        <f t="shared" si="7"/>
        <v>0</v>
      </c>
      <c r="U163" s="66">
        <f t="shared" si="7"/>
        <v>0</v>
      </c>
      <c r="V163" s="66">
        <f t="shared" si="7"/>
        <v>0</v>
      </c>
      <c r="W163" s="66">
        <f t="shared" si="7"/>
        <v>0</v>
      </c>
      <c r="X163" s="66">
        <f t="shared" si="7"/>
        <v>0</v>
      </c>
      <c r="Y163" s="66">
        <f t="shared" si="7"/>
        <v>0</v>
      </c>
      <c r="Z163" s="66">
        <f t="shared" si="7"/>
        <v>0</v>
      </c>
      <c r="AA163" s="66">
        <f t="shared" si="7"/>
        <v>0</v>
      </c>
      <c r="AB163" s="66">
        <f t="shared" si="7"/>
        <v>0</v>
      </c>
      <c r="AC163" s="66">
        <f t="shared" si="7"/>
        <v>0</v>
      </c>
      <c r="AD163" s="66">
        <f t="shared" si="7"/>
        <v>0</v>
      </c>
      <c r="AE163" s="66">
        <f t="shared" si="7"/>
        <v>0</v>
      </c>
      <c r="AF163" s="66">
        <f t="shared" si="7"/>
        <v>0</v>
      </c>
      <c r="AG163" s="66">
        <f t="shared" si="7"/>
        <v>0</v>
      </c>
      <c r="AH163" s="66">
        <f t="shared" si="7"/>
        <v>0</v>
      </c>
      <c r="AI163" s="66">
        <f t="shared" si="7"/>
        <v>0</v>
      </c>
      <c r="AJ163" s="66">
        <f t="shared" si="7"/>
        <v>0</v>
      </c>
      <c r="AK163" s="66">
        <f t="shared" si="7"/>
        <v>0</v>
      </c>
      <c r="AL163" s="66">
        <f t="shared" si="7"/>
        <v>0</v>
      </c>
      <c r="AM163" s="66">
        <f t="shared" si="7"/>
        <v>0</v>
      </c>
      <c r="AN163" s="66">
        <f t="shared" si="7"/>
        <v>0</v>
      </c>
      <c r="AO163" s="66">
        <f t="shared" si="7"/>
        <v>0</v>
      </c>
      <c r="AP163" s="66">
        <f t="shared" si="7"/>
        <v>0</v>
      </c>
      <c r="AQ163" s="66">
        <f t="shared" si="7"/>
        <v>0</v>
      </c>
      <c r="AR163" s="66">
        <f t="shared" si="7"/>
        <v>0</v>
      </c>
      <c r="AS163" s="66">
        <f t="shared" si="7"/>
        <v>0</v>
      </c>
      <c r="AT163" s="66">
        <f t="shared" si="7"/>
        <v>0</v>
      </c>
      <c r="AU163" s="66">
        <f t="shared" si="7"/>
        <v>0</v>
      </c>
      <c r="AV163" s="66">
        <f t="shared" si="7"/>
        <v>0</v>
      </c>
      <c r="AW163" s="66">
        <f t="shared" si="7"/>
        <v>0</v>
      </c>
      <c r="AX163" s="66">
        <f t="shared" si="7"/>
        <v>0</v>
      </c>
      <c r="AY163" s="66">
        <f t="shared" si="7"/>
        <v>0</v>
      </c>
      <c r="AZ163" s="66">
        <f t="shared" si="7"/>
        <v>0</v>
      </c>
      <c r="BA163" s="66">
        <f t="shared" si="7"/>
        <v>0</v>
      </c>
      <c r="BB163" s="66">
        <f t="shared" si="7"/>
        <v>0</v>
      </c>
      <c r="BC163" s="66">
        <f t="shared" si="7"/>
        <v>0</v>
      </c>
      <c r="BD163" s="66">
        <f t="shared" si="7"/>
        <v>0</v>
      </c>
      <c r="BE163" s="66">
        <f t="shared" si="7"/>
        <v>0</v>
      </c>
      <c r="BF163" s="66">
        <f t="shared" si="7"/>
        <v>0</v>
      </c>
      <c r="BG163" s="66">
        <f t="shared" si="7"/>
        <v>0</v>
      </c>
      <c r="BH163" s="66">
        <f t="shared" si="7"/>
        <v>0</v>
      </c>
      <c r="BI163" s="66">
        <f t="shared" si="7"/>
        <v>0</v>
      </c>
      <c r="BJ163" s="66">
        <f t="shared" si="7"/>
        <v>0</v>
      </c>
      <c r="BK163" s="66">
        <f t="shared" si="7"/>
        <v>0</v>
      </c>
      <c r="BL163" s="66">
        <f t="shared" si="7"/>
        <v>0</v>
      </c>
      <c r="BM163" s="66">
        <f t="shared" si="7"/>
        <v>0</v>
      </c>
    </row>
    <row r="164" spans="1:65" s="68" customFormat="1">
      <c r="A164" s="67"/>
      <c r="B164" s="67"/>
      <c r="C164" s="67">
        <f>SUM(C150:C154)</f>
        <v>0</v>
      </c>
      <c r="D164" s="67"/>
      <c r="E164" s="67"/>
      <c r="F164" s="67">
        <f>SUM(F150:F154)</f>
        <v>0</v>
      </c>
      <c r="G164" s="67"/>
      <c r="H164" s="67">
        <f t="shared" ref="H164:BM164" si="8">SUM(H150:H154)</f>
        <v>0</v>
      </c>
      <c r="I164" s="68">
        <f t="shared" si="8"/>
        <v>0</v>
      </c>
      <c r="J164" s="68">
        <f t="shared" si="8"/>
        <v>0</v>
      </c>
      <c r="K164" s="68">
        <f t="shared" si="8"/>
        <v>0</v>
      </c>
      <c r="L164" s="68">
        <f t="shared" si="8"/>
        <v>0</v>
      </c>
      <c r="M164" s="68">
        <f t="shared" si="8"/>
        <v>0</v>
      </c>
      <c r="N164" s="68">
        <f t="shared" si="8"/>
        <v>0</v>
      </c>
      <c r="O164" s="68">
        <f t="shared" si="8"/>
        <v>0</v>
      </c>
      <c r="P164" s="68">
        <f t="shared" si="8"/>
        <v>0</v>
      </c>
      <c r="Q164" s="68">
        <f t="shared" si="8"/>
        <v>0</v>
      </c>
      <c r="R164" s="68">
        <f t="shared" si="8"/>
        <v>0</v>
      </c>
      <c r="S164" s="68">
        <f t="shared" si="8"/>
        <v>0</v>
      </c>
      <c r="T164" s="68">
        <f t="shared" si="8"/>
        <v>0</v>
      </c>
      <c r="U164" s="68">
        <f t="shared" si="8"/>
        <v>0</v>
      </c>
      <c r="V164" s="68">
        <f t="shared" si="8"/>
        <v>0</v>
      </c>
      <c r="W164" s="68">
        <f t="shared" si="8"/>
        <v>0</v>
      </c>
      <c r="X164" s="68">
        <f t="shared" si="8"/>
        <v>0</v>
      </c>
      <c r="Y164" s="68">
        <f t="shared" si="8"/>
        <v>0</v>
      </c>
      <c r="Z164" s="68">
        <f t="shared" si="8"/>
        <v>0</v>
      </c>
      <c r="AA164" s="68">
        <f t="shared" si="8"/>
        <v>0</v>
      </c>
      <c r="AB164" s="68">
        <f t="shared" si="8"/>
        <v>0</v>
      </c>
      <c r="AC164" s="68">
        <f t="shared" si="8"/>
        <v>0</v>
      </c>
      <c r="AD164" s="68">
        <f t="shared" si="8"/>
        <v>0</v>
      </c>
      <c r="AE164" s="68">
        <f t="shared" si="8"/>
        <v>0</v>
      </c>
      <c r="AF164" s="68">
        <f t="shared" si="8"/>
        <v>0</v>
      </c>
      <c r="AG164" s="68">
        <f t="shared" si="8"/>
        <v>0</v>
      </c>
      <c r="AH164" s="68">
        <f t="shared" si="8"/>
        <v>0</v>
      </c>
      <c r="AI164" s="68">
        <f t="shared" si="8"/>
        <v>0</v>
      </c>
      <c r="AJ164" s="68">
        <f t="shared" si="8"/>
        <v>0</v>
      </c>
      <c r="AK164" s="68">
        <f t="shared" si="8"/>
        <v>0</v>
      </c>
      <c r="AL164" s="68">
        <f t="shared" si="8"/>
        <v>0</v>
      </c>
      <c r="AM164" s="68">
        <f t="shared" si="8"/>
        <v>0</v>
      </c>
      <c r="AN164" s="68">
        <f t="shared" si="8"/>
        <v>0</v>
      </c>
      <c r="AO164" s="68">
        <f t="shared" si="8"/>
        <v>0</v>
      </c>
      <c r="AP164" s="68">
        <f t="shared" si="8"/>
        <v>0</v>
      </c>
      <c r="AQ164" s="68">
        <f t="shared" si="8"/>
        <v>0</v>
      </c>
      <c r="AR164" s="68">
        <f t="shared" si="8"/>
        <v>0</v>
      </c>
      <c r="AS164" s="68">
        <f t="shared" si="8"/>
        <v>0</v>
      </c>
      <c r="AT164" s="68">
        <f t="shared" si="8"/>
        <v>0</v>
      </c>
      <c r="AU164" s="68">
        <f t="shared" si="8"/>
        <v>0</v>
      </c>
      <c r="AV164" s="68">
        <f t="shared" si="8"/>
        <v>0</v>
      </c>
      <c r="AW164" s="68">
        <f t="shared" si="8"/>
        <v>0</v>
      </c>
      <c r="AX164" s="68">
        <f t="shared" si="8"/>
        <v>0</v>
      </c>
      <c r="AY164" s="68">
        <f t="shared" si="8"/>
        <v>0</v>
      </c>
      <c r="AZ164" s="68">
        <f t="shared" si="8"/>
        <v>0</v>
      </c>
      <c r="BA164" s="68">
        <f t="shared" si="8"/>
        <v>0</v>
      </c>
      <c r="BB164" s="68">
        <f t="shared" si="8"/>
        <v>0</v>
      </c>
      <c r="BC164" s="68">
        <f t="shared" si="8"/>
        <v>0</v>
      </c>
      <c r="BD164" s="68">
        <f t="shared" si="8"/>
        <v>0</v>
      </c>
      <c r="BE164" s="68">
        <f t="shared" si="8"/>
        <v>0</v>
      </c>
      <c r="BF164" s="68">
        <f t="shared" si="8"/>
        <v>0</v>
      </c>
      <c r="BG164" s="68">
        <f t="shared" si="8"/>
        <v>0</v>
      </c>
      <c r="BH164" s="68">
        <f t="shared" si="8"/>
        <v>0</v>
      </c>
      <c r="BI164" s="68">
        <f t="shared" si="8"/>
        <v>0</v>
      </c>
      <c r="BJ164" s="68">
        <f t="shared" si="8"/>
        <v>0</v>
      </c>
      <c r="BK164" s="68">
        <f t="shared" si="8"/>
        <v>0</v>
      </c>
      <c r="BL164" s="68">
        <f t="shared" si="8"/>
        <v>0</v>
      </c>
      <c r="BM164" s="68">
        <f t="shared" si="8"/>
        <v>0</v>
      </c>
    </row>
  </sheetData>
  <mergeCells count="10">
    <mergeCell ref="A1:H1"/>
    <mergeCell ref="A3:A5"/>
    <mergeCell ref="B3:E3"/>
    <mergeCell ref="F3:H3"/>
    <mergeCell ref="B4:B5"/>
    <mergeCell ref="C4:C5"/>
    <mergeCell ref="D4:D5"/>
    <mergeCell ref="E4:E5"/>
    <mergeCell ref="F4:G4"/>
    <mergeCell ref="H4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61"/>
  <sheetViews>
    <sheetView topLeftCell="B1" workbookViewId="0">
      <selection sqref="A1:XFD1048576"/>
    </sheetView>
  </sheetViews>
  <sheetFormatPr defaultRowHeight="15"/>
  <cols>
    <col min="1" max="1" width="3.28515625" hidden="1" customWidth="1"/>
    <col min="2" max="2" width="12.42578125" customWidth="1"/>
    <col min="5" max="5" width="12.42578125" customWidth="1"/>
    <col min="6" max="6" width="10.7109375" customWidth="1"/>
    <col min="7" max="7" width="3.42578125" customWidth="1"/>
    <col min="8" max="8" width="8.85546875" customWidth="1"/>
    <col min="9" max="9" width="5" customWidth="1"/>
    <col min="10" max="10" width="1.5703125" customWidth="1"/>
    <col min="11" max="11" width="7.5703125" customWidth="1"/>
    <col min="12" max="12" width="4.140625" customWidth="1"/>
    <col min="13" max="13" width="6" customWidth="1"/>
    <col min="14" max="14" width="9.5703125" bestFit="1" customWidth="1"/>
    <col min="257" max="257" width="0" hidden="1" customWidth="1"/>
    <col min="258" max="258" width="12.42578125" customWidth="1"/>
    <col min="261" max="261" width="12.42578125" customWidth="1"/>
    <col min="262" max="262" width="10.7109375" customWidth="1"/>
    <col min="263" max="263" width="3.42578125" customWidth="1"/>
    <col min="264" max="264" width="8.85546875" customWidth="1"/>
    <col min="265" max="265" width="5" customWidth="1"/>
    <col min="266" max="266" width="1.5703125" customWidth="1"/>
    <col min="267" max="267" width="7.5703125" customWidth="1"/>
    <col min="268" max="268" width="4.140625" customWidth="1"/>
    <col min="269" max="269" width="6" customWidth="1"/>
    <col min="270" max="270" width="9.5703125" bestFit="1" customWidth="1"/>
    <col min="513" max="513" width="0" hidden="1" customWidth="1"/>
    <col min="514" max="514" width="12.42578125" customWidth="1"/>
    <col min="517" max="517" width="12.42578125" customWidth="1"/>
    <col min="518" max="518" width="10.7109375" customWidth="1"/>
    <col min="519" max="519" width="3.42578125" customWidth="1"/>
    <col min="520" max="520" width="8.85546875" customWidth="1"/>
    <col min="521" max="521" width="5" customWidth="1"/>
    <col min="522" max="522" width="1.5703125" customWidth="1"/>
    <col min="523" max="523" width="7.5703125" customWidth="1"/>
    <col min="524" max="524" width="4.140625" customWidth="1"/>
    <col min="525" max="525" width="6" customWidth="1"/>
    <col min="526" max="526" width="9.5703125" bestFit="1" customWidth="1"/>
    <col min="769" max="769" width="0" hidden="1" customWidth="1"/>
    <col min="770" max="770" width="12.42578125" customWidth="1"/>
    <col min="773" max="773" width="12.42578125" customWidth="1"/>
    <col min="774" max="774" width="10.7109375" customWidth="1"/>
    <col min="775" max="775" width="3.42578125" customWidth="1"/>
    <col min="776" max="776" width="8.85546875" customWidth="1"/>
    <col min="777" max="777" width="5" customWidth="1"/>
    <col min="778" max="778" width="1.5703125" customWidth="1"/>
    <col min="779" max="779" width="7.5703125" customWidth="1"/>
    <col min="780" max="780" width="4.140625" customWidth="1"/>
    <col min="781" max="781" width="6" customWidth="1"/>
    <col min="782" max="782" width="9.5703125" bestFit="1" customWidth="1"/>
    <col min="1025" max="1025" width="0" hidden="1" customWidth="1"/>
    <col min="1026" max="1026" width="12.42578125" customWidth="1"/>
    <col min="1029" max="1029" width="12.42578125" customWidth="1"/>
    <col min="1030" max="1030" width="10.7109375" customWidth="1"/>
    <col min="1031" max="1031" width="3.42578125" customWidth="1"/>
    <col min="1032" max="1032" width="8.85546875" customWidth="1"/>
    <col min="1033" max="1033" width="5" customWidth="1"/>
    <col min="1034" max="1034" width="1.5703125" customWidth="1"/>
    <col min="1035" max="1035" width="7.5703125" customWidth="1"/>
    <col min="1036" max="1036" width="4.140625" customWidth="1"/>
    <col min="1037" max="1037" width="6" customWidth="1"/>
    <col min="1038" max="1038" width="9.5703125" bestFit="1" customWidth="1"/>
    <col min="1281" max="1281" width="0" hidden="1" customWidth="1"/>
    <col min="1282" max="1282" width="12.42578125" customWidth="1"/>
    <col min="1285" max="1285" width="12.42578125" customWidth="1"/>
    <col min="1286" max="1286" width="10.7109375" customWidth="1"/>
    <col min="1287" max="1287" width="3.42578125" customWidth="1"/>
    <col min="1288" max="1288" width="8.85546875" customWidth="1"/>
    <col min="1289" max="1289" width="5" customWidth="1"/>
    <col min="1290" max="1290" width="1.5703125" customWidth="1"/>
    <col min="1291" max="1291" width="7.5703125" customWidth="1"/>
    <col min="1292" max="1292" width="4.140625" customWidth="1"/>
    <col min="1293" max="1293" width="6" customWidth="1"/>
    <col min="1294" max="1294" width="9.5703125" bestFit="1" customWidth="1"/>
    <col min="1537" max="1537" width="0" hidden="1" customWidth="1"/>
    <col min="1538" max="1538" width="12.42578125" customWidth="1"/>
    <col min="1541" max="1541" width="12.42578125" customWidth="1"/>
    <col min="1542" max="1542" width="10.7109375" customWidth="1"/>
    <col min="1543" max="1543" width="3.42578125" customWidth="1"/>
    <col min="1544" max="1544" width="8.85546875" customWidth="1"/>
    <col min="1545" max="1545" width="5" customWidth="1"/>
    <col min="1546" max="1546" width="1.5703125" customWidth="1"/>
    <col min="1547" max="1547" width="7.5703125" customWidth="1"/>
    <col min="1548" max="1548" width="4.140625" customWidth="1"/>
    <col min="1549" max="1549" width="6" customWidth="1"/>
    <col min="1550" max="1550" width="9.5703125" bestFit="1" customWidth="1"/>
    <col min="1793" max="1793" width="0" hidden="1" customWidth="1"/>
    <col min="1794" max="1794" width="12.42578125" customWidth="1"/>
    <col min="1797" max="1797" width="12.42578125" customWidth="1"/>
    <col min="1798" max="1798" width="10.7109375" customWidth="1"/>
    <col min="1799" max="1799" width="3.42578125" customWidth="1"/>
    <col min="1800" max="1800" width="8.85546875" customWidth="1"/>
    <col min="1801" max="1801" width="5" customWidth="1"/>
    <col min="1802" max="1802" width="1.5703125" customWidth="1"/>
    <col min="1803" max="1803" width="7.5703125" customWidth="1"/>
    <col min="1804" max="1804" width="4.140625" customWidth="1"/>
    <col min="1805" max="1805" width="6" customWidth="1"/>
    <col min="1806" max="1806" width="9.5703125" bestFit="1" customWidth="1"/>
    <col min="2049" max="2049" width="0" hidden="1" customWidth="1"/>
    <col min="2050" max="2050" width="12.42578125" customWidth="1"/>
    <col min="2053" max="2053" width="12.42578125" customWidth="1"/>
    <col min="2054" max="2054" width="10.7109375" customWidth="1"/>
    <col min="2055" max="2055" width="3.42578125" customWidth="1"/>
    <col min="2056" max="2056" width="8.85546875" customWidth="1"/>
    <col min="2057" max="2057" width="5" customWidth="1"/>
    <col min="2058" max="2058" width="1.5703125" customWidth="1"/>
    <col min="2059" max="2059" width="7.5703125" customWidth="1"/>
    <col min="2060" max="2060" width="4.140625" customWidth="1"/>
    <col min="2061" max="2061" width="6" customWidth="1"/>
    <col min="2062" max="2062" width="9.5703125" bestFit="1" customWidth="1"/>
    <col min="2305" max="2305" width="0" hidden="1" customWidth="1"/>
    <col min="2306" max="2306" width="12.42578125" customWidth="1"/>
    <col min="2309" max="2309" width="12.42578125" customWidth="1"/>
    <col min="2310" max="2310" width="10.7109375" customWidth="1"/>
    <col min="2311" max="2311" width="3.42578125" customWidth="1"/>
    <col min="2312" max="2312" width="8.85546875" customWidth="1"/>
    <col min="2313" max="2313" width="5" customWidth="1"/>
    <col min="2314" max="2314" width="1.5703125" customWidth="1"/>
    <col min="2315" max="2315" width="7.5703125" customWidth="1"/>
    <col min="2316" max="2316" width="4.140625" customWidth="1"/>
    <col min="2317" max="2317" width="6" customWidth="1"/>
    <col min="2318" max="2318" width="9.5703125" bestFit="1" customWidth="1"/>
    <col min="2561" max="2561" width="0" hidden="1" customWidth="1"/>
    <col min="2562" max="2562" width="12.42578125" customWidth="1"/>
    <col min="2565" max="2565" width="12.42578125" customWidth="1"/>
    <col min="2566" max="2566" width="10.7109375" customWidth="1"/>
    <col min="2567" max="2567" width="3.42578125" customWidth="1"/>
    <col min="2568" max="2568" width="8.85546875" customWidth="1"/>
    <col min="2569" max="2569" width="5" customWidth="1"/>
    <col min="2570" max="2570" width="1.5703125" customWidth="1"/>
    <col min="2571" max="2571" width="7.5703125" customWidth="1"/>
    <col min="2572" max="2572" width="4.140625" customWidth="1"/>
    <col min="2573" max="2573" width="6" customWidth="1"/>
    <col min="2574" max="2574" width="9.5703125" bestFit="1" customWidth="1"/>
    <col min="2817" max="2817" width="0" hidden="1" customWidth="1"/>
    <col min="2818" max="2818" width="12.42578125" customWidth="1"/>
    <col min="2821" max="2821" width="12.42578125" customWidth="1"/>
    <col min="2822" max="2822" width="10.7109375" customWidth="1"/>
    <col min="2823" max="2823" width="3.42578125" customWidth="1"/>
    <col min="2824" max="2824" width="8.85546875" customWidth="1"/>
    <col min="2825" max="2825" width="5" customWidth="1"/>
    <col min="2826" max="2826" width="1.5703125" customWidth="1"/>
    <col min="2827" max="2827" width="7.5703125" customWidth="1"/>
    <col min="2828" max="2828" width="4.140625" customWidth="1"/>
    <col min="2829" max="2829" width="6" customWidth="1"/>
    <col min="2830" max="2830" width="9.5703125" bestFit="1" customWidth="1"/>
    <col min="3073" max="3073" width="0" hidden="1" customWidth="1"/>
    <col min="3074" max="3074" width="12.42578125" customWidth="1"/>
    <col min="3077" max="3077" width="12.42578125" customWidth="1"/>
    <col min="3078" max="3078" width="10.7109375" customWidth="1"/>
    <col min="3079" max="3079" width="3.42578125" customWidth="1"/>
    <col min="3080" max="3080" width="8.85546875" customWidth="1"/>
    <col min="3081" max="3081" width="5" customWidth="1"/>
    <col min="3082" max="3082" width="1.5703125" customWidth="1"/>
    <col min="3083" max="3083" width="7.5703125" customWidth="1"/>
    <col min="3084" max="3084" width="4.140625" customWidth="1"/>
    <col min="3085" max="3085" width="6" customWidth="1"/>
    <col min="3086" max="3086" width="9.5703125" bestFit="1" customWidth="1"/>
    <col min="3329" max="3329" width="0" hidden="1" customWidth="1"/>
    <col min="3330" max="3330" width="12.42578125" customWidth="1"/>
    <col min="3333" max="3333" width="12.42578125" customWidth="1"/>
    <col min="3334" max="3334" width="10.7109375" customWidth="1"/>
    <col min="3335" max="3335" width="3.42578125" customWidth="1"/>
    <col min="3336" max="3336" width="8.85546875" customWidth="1"/>
    <col min="3337" max="3337" width="5" customWidth="1"/>
    <col min="3338" max="3338" width="1.5703125" customWidth="1"/>
    <col min="3339" max="3339" width="7.5703125" customWidth="1"/>
    <col min="3340" max="3340" width="4.140625" customWidth="1"/>
    <col min="3341" max="3341" width="6" customWidth="1"/>
    <col min="3342" max="3342" width="9.5703125" bestFit="1" customWidth="1"/>
    <col min="3585" max="3585" width="0" hidden="1" customWidth="1"/>
    <col min="3586" max="3586" width="12.42578125" customWidth="1"/>
    <col min="3589" max="3589" width="12.42578125" customWidth="1"/>
    <col min="3590" max="3590" width="10.7109375" customWidth="1"/>
    <col min="3591" max="3591" width="3.42578125" customWidth="1"/>
    <col min="3592" max="3592" width="8.85546875" customWidth="1"/>
    <col min="3593" max="3593" width="5" customWidth="1"/>
    <col min="3594" max="3594" width="1.5703125" customWidth="1"/>
    <col min="3595" max="3595" width="7.5703125" customWidth="1"/>
    <col min="3596" max="3596" width="4.140625" customWidth="1"/>
    <col min="3597" max="3597" width="6" customWidth="1"/>
    <col min="3598" max="3598" width="9.5703125" bestFit="1" customWidth="1"/>
    <col min="3841" max="3841" width="0" hidden="1" customWidth="1"/>
    <col min="3842" max="3842" width="12.42578125" customWidth="1"/>
    <col min="3845" max="3845" width="12.42578125" customWidth="1"/>
    <col min="3846" max="3846" width="10.7109375" customWidth="1"/>
    <col min="3847" max="3847" width="3.42578125" customWidth="1"/>
    <col min="3848" max="3848" width="8.85546875" customWidth="1"/>
    <col min="3849" max="3849" width="5" customWidth="1"/>
    <col min="3850" max="3850" width="1.5703125" customWidth="1"/>
    <col min="3851" max="3851" width="7.5703125" customWidth="1"/>
    <col min="3852" max="3852" width="4.140625" customWidth="1"/>
    <col min="3853" max="3853" width="6" customWidth="1"/>
    <col min="3854" max="3854" width="9.5703125" bestFit="1" customWidth="1"/>
    <col min="4097" max="4097" width="0" hidden="1" customWidth="1"/>
    <col min="4098" max="4098" width="12.42578125" customWidth="1"/>
    <col min="4101" max="4101" width="12.42578125" customWidth="1"/>
    <col min="4102" max="4102" width="10.7109375" customWidth="1"/>
    <col min="4103" max="4103" width="3.42578125" customWidth="1"/>
    <col min="4104" max="4104" width="8.85546875" customWidth="1"/>
    <col min="4105" max="4105" width="5" customWidth="1"/>
    <col min="4106" max="4106" width="1.5703125" customWidth="1"/>
    <col min="4107" max="4107" width="7.5703125" customWidth="1"/>
    <col min="4108" max="4108" width="4.140625" customWidth="1"/>
    <col min="4109" max="4109" width="6" customWidth="1"/>
    <col min="4110" max="4110" width="9.5703125" bestFit="1" customWidth="1"/>
    <col min="4353" max="4353" width="0" hidden="1" customWidth="1"/>
    <col min="4354" max="4354" width="12.42578125" customWidth="1"/>
    <col min="4357" max="4357" width="12.42578125" customWidth="1"/>
    <col min="4358" max="4358" width="10.7109375" customWidth="1"/>
    <col min="4359" max="4359" width="3.42578125" customWidth="1"/>
    <col min="4360" max="4360" width="8.85546875" customWidth="1"/>
    <col min="4361" max="4361" width="5" customWidth="1"/>
    <col min="4362" max="4362" width="1.5703125" customWidth="1"/>
    <col min="4363" max="4363" width="7.5703125" customWidth="1"/>
    <col min="4364" max="4364" width="4.140625" customWidth="1"/>
    <col min="4365" max="4365" width="6" customWidth="1"/>
    <col min="4366" max="4366" width="9.5703125" bestFit="1" customWidth="1"/>
    <col min="4609" max="4609" width="0" hidden="1" customWidth="1"/>
    <col min="4610" max="4610" width="12.42578125" customWidth="1"/>
    <col min="4613" max="4613" width="12.42578125" customWidth="1"/>
    <col min="4614" max="4614" width="10.7109375" customWidth="1"/>
    <col min="4615" max="4615" width="3.42578125" customWidth="1"/>
    <col min="4616" max="4616" width="8.85546875" customWidth="1"/>
    <col min="4617" max="4617" width="5" customWidth="1"/>
    <col min="4618" max="4618" width="1.5703125" customWidth="1"/>
    <col min="4619" max="4619" width="7.5703125" customWidth="1"/>
    <col min="4620" max="4620" width="4.140625" customWidth="1"/>
    <col min="4621" max="4621" width="6" customWidth="1"/>
    <col min="4622" max="4622" width="9.5703125" bestFit="1" customWidth="1"/>
    <col min="4865" max="4865" width="0" hidden="1" customWidth="1"/>
    <col min="4866" max="4866" width="12.42578125" customWidth="1"/>
    <col min="4869" max="4869" width="12.42578125" customWidth="1"/>
    <col min="4870" max="4870" width="10.7109375" customWidth="1"/>
    <col min="4871" max="4871" width="3.42578125" customWidth="1"/>
    <col min="4872" max="4872" width="8.85546875" customWidth="1"/>
    <col min="4873" max="4873" width="5" customWidth="1"/>
    <col min="4874" max="4874" width="1.5703125" customWidth="1"/>
    <col min="4875" max="4875" width="7.5703125" customWidth="1"/>
    <col min="4876" max="4876" width="4.140625" customWidth="1"/>
    <col min="4877" max="4877" width="6" customWidth="1"/>
    <col min="4878" max="4878" width="9.5703125" bestFit="1" customWidth="1"/>
    <col min="5121" max="5121" width="0" hidden="1" customWidth="1"/>
    <col min="5122" max="5122" width="12.42578125" customWidth="1"/>
    <col min="5125" max="5125" width="12.42578125" customWidth="1"/>
    <col min="5126" max="5126" width="10.7109375" customWidth="1"/>
    <col min="5127" max="5127" width="3.42578125" customWidth="1"/>
    <col min="5128" max="5128" width="8.85546875" customWidth="1"/>
    <col min="5129" max="5129" width="5" customWidth="1"/>
    <col min="5130" max="5130" width="1.5703125" customWidth="1"/>
    <col min="5131" max="5131" width="7.5703125" customWidth="1"/>
    <col min="5132" max="5132" width="4.140625" customWidth="1"/>
    <col min="5133" max="5133" width="6" customWidth="1"/>
    <col min="5134" max="5134" width="9.5703125" bestFit="1" customWidth="1"/>
    <col min="5377" max="5377" width="0" hidden="1" customWidth="1"/>
    <col min="5378" max="5378" width="12.42578125" customWidth="1"/>
    <col min="5381" max="5381" width="12.42578125" customWidth="1"/>
    <col min="5382" max="5382" width="10.7109375" customWidth="1"/>
    <col min="5383" max="5383" width="3.42578125" customWidth="1"/>
    <col min="5384" max="5384" width="8.85546875" customWidth="1"/>
    <col min="5385" max="5385" width="5" customWidth="1"/>
    <col min="5386" max="5386" width="1.5703125" customWidth="1"/>
    <col min="5387" max="5387" width="7.5703125" customWidth="1"/>
    <col min="5388" max="5388" width="4.140625" customWidth="1"/>
    <col min="5389" max="5389" width="6" customWidth="1"/>
    <col min="5390" max="5390" width="9.5703125" bestFit="1" customWidth="1"/>
    <col min="5633" max="5633" width="0" hidden="1" customWidth="1"/>
    <col min="5634" max="5634" width="12.42578125" customWidth="1"/>
    <col min="5637" max="5637" width="12.42578125" customWidth="1"/>
    <col min="5638" max="5638" width="10.7109375" customWidth="1"/>
    <col min="5639" max="5639" width="3.42578125" customWidth="1"/>
    <col min="5640" max="5640" width="8.85546875" customWidth="1"/>
    <col min="5641" max="5641" width="5" customWidth="1"/>
    <col min="5642" max="5642" width="1.5703125" customWidth="1"/>
    <col min="5643" max="5643" width="7.5703125" customWidth="1"/>
    <col min="5644" max="5644" width="4.140625" customWidth="1"/>
    <col min="5645" max="5645" width="6" customWidth="1"/>
    <col min="5646" max="5646" width="9.5703125" bestFit="1" customWidth="1"/>
    <col min="5889" max="5889" width="0" hidden="1" customWidth="1"/>
    <col min="5890" max="5890" width="12.42578125" customWidth="1"/>
    <col min="5893" max="5893" width="12.42578125" customWidth="1"/>
    <col min="5894" max="5894" width="10.7109375" customWidth="1"/>
    <col min="5895" max="5895" width="3.42578125" customWidth="1"/>
    <col min="5896" max="5896" width="8.85546875" customWidth="1"/>
    <col min="5897" max="5897" width="5" customWidth="1"/>
    <col min="5898" max="5898" width="1.5703125" customWidth="1"/>
    <col min="5899" max="5899" width="7.5703125" customWidth="1"/>
    <col min="5900" max="5900" width="4.140625" customWidth="1"/>
    <col min="5901" max="5901" width="6" customWidth="1"/>
    <col min="5902" max="5902" width="9.5703125" bestFit="1" customWidth="1"/>
    <col min="6145" max="6145" width="0" hidden="1" customWidth="1"/>
    <col min="6146" max="6146" width="12.42578125" customWidth="1"/>
    <col min="6149" max="6149" width="12.42578125" customWidth="1"/>
    <col min="6150" max="6150" width="10.7109375" customWidth="1"/>
    <col min="6151" max="6151" width="3.42578125" customWidth="1"/>
    <col min="6152" max="6152" width="8.85546875" customWidth="1"/>
    <col min="6153" max="6153" width="5" customWidth="1"/>
    <col min="6154" max="6154" width="1.5703125" customWidth="1"/>
    <col min="6155" max="6155" width="7.5703125" customWidth="1"/>
    <col min="6156" max="6156" width="4.140625" customWidth="1"/>
    <col min="6157" max="6157" width="6" customWidth="1"/>
    <col min="6158" max="6158" width="9.5703125" bestFit="1" customWidth="1"/>
    <col min="6401" max="6401" width="0" hidden="1" customWidth="1"/>
    <col min="6402" max="6402" width="12.42578125" customWidth="1"/>
    <col min="6405" max="6405" width="12.42578125" customWidth="1"/>
    <col min="6406" max="6406" width="10.7109375" customWidth="1"/>
    <col min="6407" max="6407" width="3.42578125" customWidth="1"/>
    <col min="6408" max="6408" width="8.85546875" customWidth="1"/>
    <col min="6409" max="6409" width="5" customWidth="1"/>
    <col min="6410" max="6410" width="1.5703125" customWidth="1"/>
    <col min="6411" max="6411" width="7.5703125" customWidth="1"/>
    <col min="6412" max="6412" width="4.140625" customWidth="1"/>
    <col min="6413" max="6413" width="6" customWidth="1"/>
    <col min="6414" max="6414" width="9.5703125" bestFit="1" customWidth="1"/>
    <col min="6657" max="6657" width="0" hidden="1" customWidth="1"/>
    <col min="6658" max="6658" width="12.42578125" customWidth="1"/>
    <col min="6661" max="6661" width="12.42578125" customWidth="1"/>
    <col min="6662" max="6662" width="10.7109375" customWidth="1"/>
    <col min="6663" max="6663" width="3.42578125" customWidth="1"/>
    <col min="6664" max="6664" width="8.85546875" customWidth="1"/>
    <col min="6665" max="6665" width="5" customWidth="1"/>
    <col min="6666" max="6666" width="1.5703125" customWidth="1"/>
    <col min="6667" max="6667" width="7.5703125" customWidth="1"/>
    <col min="6668" max="6668" width="4.140625" customWidth="1"/>
    <col min="6669" max="6669" width="6" customWidth="1"/>
    <col min="6670" max="6670" width="9.5703125" bestFit="1" customWidth="1"/>
    <col min="6913" max="6913" width="0" hidden="1" customWidth="1"/>
    <col min="6914" max="6914" width="12.42578125" customWidth="1"/>
    <col min="6917" max="6917" width="12.42578125" customWidth="1"/>
    <col min="6918" max="6918" width="10.7109375" customWidth="1"/>
    <col min="6919" max="6919" width="3.42578125" customWidth="1"/>
    <col min="6920" max="6920" width="8.85546875" customWidth="1"/>
    <col min="6921" max="6921" width="5" customWidth="1"/>
    <col min="6922" max="6922" width="1.5703125" customWidth="1"/>
    <col min="6923" max="6923" width="7.5703125" customWidth="1"/>
    <col min="6924" max="6924" width="4.140625" customWidth="1"/>
    <col min="6925" max="6925" width="6" customWidth="1"/>
    <col min="6926" max="6926" width="9.5703125" bestFit="1" customWidth="1"/>
    <col min="7169" max="7169" width="0" hidden="1" customWidth="1"/>
    <col min="7170" max="7170" width="12.42578125" customWidth="1"/>
    <col min="7173" max="7173" width="12.42578125" customWidth="1"/>
    <col min="7174" max="7174" width="10.7109375" customWidth="1"/>
    <col min="7175" max="7175" width="3.42578125" customWidth="1"/>
    <col min="7176" max="7176" width="8.85546875" customWidth="1"/>
    <col min="7177" max="7177" width="5" customWidth="1"/>
    <col min="7178" max="7178" width="1.5703125" customWidth="1"/>
    <col min="7179" max="7179" width="7.5703125" customWidth="1"/>
    <col min="7180" max="7180" width="4.140625" customWidth="1"/>
    <col min="7181" max="7181" width="6" customWidth="1"/>
    <col min="7182" max="7182" width="9.5703125" bestFit="1" customWidth="1"/>
    <col min="7425" max="7425" width="0" hidden="1" customWidth="1"/>
    <col min="7426" max="7426" width="12.42578125" customWidth="1"/>
    <col min="7429" max="7429" width="12.42578125" customWidth="1"/>
    <col min="7430" max="7430" width="10.7109375" customWidth="1"/>
    <col min="7431" max="7431" width="3.42578125" customWidth="1"/>
    <col min="7432" max="7432" width="8.85546875" customWidth="1"/>
    <col min="7433" max="7433" width="5" customWidth="1"/>
    <col min="7434" max="7434" width="1.5703125" customWidth="1"/>
    <col min="7435" max="7435" width="7.5703125" customWidth="1"/>
    <col min="7436" max="7436" width="4.140625" customWidth="1"/>
    <col min="7437" max="7437" width="6" customWidth="1"/>
    <col min="7438" max="7438" width="9.5703125" bestFit="1" customWidth="1"/>
    <col min="7681" max="7681" width="0" hidden="1" customWidth="1"/>
    <col min="7682" max="7682" width="12.42578125" customWidth="1"/>
    <col min="7685" max="7685" width="12.42578125" customWidth="1"/>
    <col min="7686" max="7686" width="10.7109375" customWidth="1"/>
    <col min="7687" max="7687" width="3.42578125" customWidth="1"/>
    <col min="7688" max="7688" width="8.85546875" customWidth="1"/>
    <col min="7689" max="7689" width="5" customWidth="1"/>
    <col min="7690" max="7690" width="1.5703125" customWidth="1"/>
    <col min="7691" max="7691" width="7.5703125" customWidth="1"/>
    <col min="7692" max="7692" width="4.140625" customWidth="1"/>
    <col min="7693" max="7693" width="6" customWidth="1"/>
    <col min="7694" max="7694" width="9.5703125" bestFit="1" customWidth="1"/>
    <col min="7937" max="7937" width="0" hidden="1" customWidth="1"/>
    <col min="7938" max="7938" width="12.42578125" customWidth="1"/>
    <col min="7941" max="7941" width="12.42578125" customWidth="1"/>
    <col min="7942" max="7942" width="10.7109375" customWidth="1"/>
    <col min="7943" max="7943" width="3.42578125" customWidth="1"/>
    <col min="7944" max="7944" width="8.85546875" customWidth="1"/>
    <col min="7945" max="7945" width="5" customWidth="1"/>
    <col min="7946" max="7946" width="1.5703125" customWidth="1"/>
    <col min="7947" max="7947" width="7.5703125" customWidth="1"/>
    <col min="7948" max="7948" width="4.140625" customWidth="1"/>
    <col min="7949" max="7949" width="6" customWidth="1"/>
    <col min="7950" max="7950" width="9.5703125" bestFit="1" customWidth="1"/>
    <col min="8193" max="8193" width="0" hidden="1" customWidth="1"/>
    <col min="8194" max="8194" width="12.42578125" customWidth="1"/>
    <col min="8197" max="8197" width="12.42578125" customWidth="1"/>
    <col min="8198" max="8198" width="10.7109375" customWidth="1"/>
    <col min="8199" max="8199" width="3.42578125" customWidth="1"/>
    <col min="8200" max="8200" width="8.85546875" customWidth="1"/>
    <col min="8201" max="8201" width="5" customWidth="1"/>
    <col min="8202" max="8202" width="1.5703125" customWidth="1"/>
    <col min="8203" max="8203" width="7.5703125" customWidth="1"/>
    <col min="8204" max="8204" width="4.140625" customWidth="1"/>
    <col min="8205" max="8205" width="6" customWidth="1"/>
    <col min="8206" max="8206" width="9.5703125" bestFit="1" customWidth="1"/>
    <col min="8449" max="8449" width="0" hidden="1" customWidth="1"/>
    <col min="8450" max="8450" width="12.42578125" customWidth="1"/>
    <col min="8453" max="8453" width="12.42578125" customWidth="1"/>
    <col min="8454" max="8454" width="10.7109375" customWidth="1"/>
    <col min="8455" max="8455" width="3.42578125" customWidth="1"/>
    <col min="8456" max="8456" width="8.85546875" customWidth="1"/>
    <col min="8457" max="8457" width="5" customWidth="1"/>
    <col min="8458" max="8458" width="1.5703125" customWidth="1"/>
    <col min="8459" max="8459" width="7.5703125" customWidth="1"/>
    <col min="8460" max="8460" width="4.140625" customWidth="1"/>
    <col min="8461" max="8461" width="6" customWidth="1"/>
    <col min="8462" max="8462" width="9.5703125" bestFit="1" customWidth="1"/>
    <col min="8705" max="8705" width="0" hidden="1" customWidth="1"/>
    <col min="8706" max="8706" width="12.42578125" customWidth="1"/>
    <col min="8709" max="8709" width="12.42578125" customWidth="1"/>
    <col min="8710" max="8710" width="10.7109375" customWidth="1"/>
    <col min="8711" max="8711" width="3.42578125" customWidth="1"/>
    <col min="8712" max="8712" width="8.85546875" customWidth="1"/>
    <col min="8713" max="8713" width="5" customWidth="1"/>
    <col min="8714" max="8714" width="1.5703125" customWidth="1"/>
    <col min="8715" max="8715" width="7.5703125" customWidth="1"/>
    <col min="8716" max="8716" width="4.140625" customWidth="1"/>
    <col min="8717" max="8717" width="6" customWidth="1"/>
    <col min="8718" max="8718" width="9.5703125" bestFit="1" customWidth="1"/>
    <col min="8961" max="8961" width="0" hidden="1" customWidth="1"/>
    <col min="8962" max="8962" width="12.42578125" customWidth="1"/>
    <col min="8965" max="8965" width="12.42578125" customWidth="1"/>
    <col min="8966" max="8966" width="10.7109375" customWidth="1"/>
    <col min="8967" max="8967" width="3.42578125" customWidth="1"/>
    <col min="8968" max="8968" width="8.85546875" customWidth="1"/>
    <col min="8969" max="8969" width="5" customWidth="1"/>
    <col min="8970" max="8970" width="1.5703125" customWidth="1"/>
    <col min="8971" max="8971" width="7.5703125" customWidth="1"/>
    <col min="8972" max="8972" width="4.140625" customWidth="1"/>
    <col min="8973" max="8973" width="6" customWidth="1"/>
    <col min="8974" max="8974" width="9.5703125" bestFit="1" customWidth="1"/>
    <col min="9217" max="9217" width="0" hidden="1" customWidth="1"/>
    <col min="9218" max="9218" width="12.42578125" customWidth="1"/>
    <col min="9221" max="9221" width="12.42578125" customWidth="1"/>
    <col min="9222" max="9222" width="10.7109375" customWidth="1"/>
    <col min="9223" max="9223" width="3.42578125" customWidth="1"/>
    <col min="9224" max="9224" width="8.85546875" customWidth="1"/>
    <col min="9225" max="9225" width="5" customWidth="1"/>
    <col min="9226" max="9226" width="1.5703125" customWidth="1"/>
    <col min="9227" max="9227" width="7.5703125" customWidth="1"/>
    <col min="9228" max="9228" width="4.140625" customWidth="1"/>
    <col min="9229" max="9229" width="6" customWidth="1"/>
    <col min="9230" max="9230" width="9.5703125" bestFit="1" customWidth="1"/>
    <col min="9473" max="9473" width="0" hidden="1" customWidth="1"/>
    <col min="9474" max="9474" width="12.42578125" customWidth="1"/>
    <col min="9477" max="9477" width="12.42578125" customWidth="1"/>
    <col min="9478" max="9478" width="10.7109375" customWidth="1"/>
    <col min="9479" max="9479" width="3.42578125" customWidth="1"/>
    <col min="9480" max="9480" width="8.85546875" customWidth="1"/>
    <col min="9481" max="9481" width="5" customWidth="1"/>
    <col min="9482" max="9482" width="1.5703125" customWidth="1"/>
    <col min="9483" max="9483" width="7.5703125" customWidth="1"/>
    <col min="9484" max="9484" width="4.140625" customWidth="1"/>
    <col min="9485" max="9485" width="6" customWidth="1"/>
    <col min="9486" max="9486" width="9.5703125" bestFit="1" customWidth="1"/>
    <col min="9729" max="9729" width="0" hidden="1" customWidth="1"/>
    <col min="9730" max="9730" width="12.42578125" customWidth="1"/>
    <col min="9733" max="9733" width="12.42578125" customWidth="1"/>
    <col min="9734" max="9734" width="10.7109375" customWidth="1"/>
    <col min="9735" max="9735" width="3.42578125" customWidth="1"/>
    <col min="9736" max="9736" width="8.85546875" customWidth="1"/>
    <col min="9737" max="9737" width="5" customWidth="1"/>
    <col min="9738" max="9738" width="1.5703125" customWidth="1"/>
    <col min="9739" max="9739" width="7.5703125" customWidth="1"/>
    <col min="9740" max="9740" width="4.140625" customWidth="1"/>
    <col min="9741" max="9741" width="6" customWidth="1"/>
    <col min="9742" max="9742" width="9.5703125" bestFit="1" customWidth="1"/>
    <col min="9985" max="9985" width="0" hidden="1" customWidth="1"/>
    <col min="9986" max="9986" width="12.42578125" customWidth="1"/>
    <col min="9989" max="9989" width="12.42578125" customWidth="1"/>
    <col min="9990" max="9990" width="10.7109375" customWidth="1"/>
    <col min="9991" max="9991" width="3.42578125" customWidth="1"/>
    <col min="9992" max="9992" width="8.85546875" customWidth="1"/>
    <col min="9993" max="9993" width="5" customWidth="1"/>
    <col min="9994" max="9994" width="1.5703125" customWidth="1"/>
    <col min="9995" max="9995" width="7.5703125" customWidth="1"/>
    <col min="9996" max="9996" width="4.140625" customWidth="1"/>
    <col min="9997" max="9997" width="6" customWidth="1"/>
    <col min="9998" max="9998" width="9.5703125" bestFit="1" customWidth="1"/>
    <col min="10241" max="10241" width="0" hidden="1" customWidth="1"/>
    <col min="10242" max="10242" width="12.42578125" customWidth="1"/>
    <col min="10245" max="10245" width="12.42578125" customWidth="1"/>
    <col min="10246" max="10246" width="10.7109375" customWidth="1"/>
    <col min="10247" max="10247" width="3.42578125" customWidth="1"/>
    <col min="10248" max="10248" width="8.85546875" customWidth="1"/>
    <col min="10249" max="10249" width="5" customWidth="1"/>
    <col min="10250" max="10250" width="1.5703125" customWidth="1"/>
    <col min="10251" max="10251" width="7.5703125" customWidth="1"/>
    <col min="10252" max="10252" width="4.140625" customWidth="1"/>
    <col min="10253" max="10253" width="6" customWidth="1"/>
    <col min="10254" max="10254" width="9.5703125" bestFit="1" customWidth="1"/>
    <col min="10497" max="10497" width="0" hidden="1" customWidth="1"/>
    <col min="10498" max="10498" width="12.42578125" customWidth="1"/>
    <col min="10501" max="10501" width="12.42578125" customWidth="1"/>
    <col min="10502" max="10502" width="10.7109375" customWidth="1"/>
    <col min="10503" max="10503" width="3.42578125" customWidth="1"/>
    <col min="10504" max="10504" width="8.85546875" customWidth="1"/>
    <col min="10505" max="10505" width="5" customWidth="1"/>
    <col min="10506" max="10506" width="1.5703125" customWidth="1"/>
    <col min="10507" max="10507" width="7.5703125" customWidth="1"/>
    <col min="10508" max="10508" width="4.140625" customWidth="1"/>
    <col min="10509" max="10509" width="6" customWidth="1"/>
    <col min="10510" max="10510" width="9.5703125" bestFit="1" customWidth="1"/>
    <col min="10753" max="10753" width="0" hidden="1" customWidth="1"/>
    <col min="10754" max="10754" width="12.42578125" customWidth="1"/>
    <col min="10757" max="10757" width="12.42578125" customWidth="1"/>
    <col min="10758" max="10758" width="10.7109375" customWidth="1"/>
    <col min="10759" max="10759" width="3.42578125" customWidth="1"/>
    <col min="10760" max="10760" width="8.85546875" customWidth="1"/>
    <col min="10761" max="10761" width="5" customWidth="1"/>
    <col min="10762" max="10762" width="1.5703125" customWidth="1"/>
    <col min="10763" max="10763" width="7.5703125" customWidth="1"/>
    <col min="10764" max="10764" width="4.140625" customWidth="1"/>
    <col min="10765" max="10765" width="6" customWidth="1"/>
    <col min="10766" max="10766" width="9.5703125" bestFit="1" customWidth="1"/>
    <col min="11009" max="11009" width="0" hidden="1" customWidth="1"/>
    <col min="11010" max="11010" width="12.42578125" customWidth="1"/>
    <col min="11013" max="11013" width="12.42578125" customWidth="1"/>
    <col min="11014" max="11014" width="10.7109375" customWidth="1"/>
    <col min="11015" max="11015" width="3.42578125" customWidth="1"/>
    <col min="11016" max="11016" width="8.85546875" customWidth="1"/>
    <col min="11017" max="11017" width="5" customWidth="1"/>
    <col min="11018" max="11018" width="1.5703125" customWidth="1"/>
    <col min="11019" max="11019" width="7.5703125" customWidth="1"/>
    <col min="11020" max="11020" width="4.140625" customWidth="1"/>
    <col min="11021" max="11021" width="6" customWidth="1"/>
    <col min="11022" max="11022" width="9.5703125" bestFit="1" customWidth="1"/>
    <col min="11265" max="11265" width="0" hidden="1" customWidth="1"/>
    <col min="11266" max="11266" width="12.42578125" customWidth="1"/>
    <col min="11269" max="11269" width="12.42578125" customWidth="1"/>
    <col min="11270" max="11270" width="10.7109375" customWidth="1"/>
    <col min="11271" max="11271" width="3.42578125" customWidth="1"/>
    <col min="11272" max="11272" width="8.85546875" customWidth="1"/>
    <col min="11273" max="11273" width="5" customWidth="1"/>
    <col min="11274" max="11274" width="1.5703125" customWidth="1"/>
    <col min="11275" max="11275" width="7.5703125" customWidth="1"/>
    <col min="11276" max="11276" width="4.140625" customWidth="1"/>
    <col min="11277" max="11277" width="6" customWidth="1"/>
    <col min="11278" max="11278" width="9.5703125" bestFit="1" customWidth="1"/>
    <col min="11521" max="11521" width="0" hidden="1" customWidth="1"/>
    <col min="11522" max="11522" width="12.42578125" customWidth="1"/>
    <col min="11525" max="11525" width="12.42578125" customWidth="1"/>
    <col min="11526" max="11526" width="10.7109375" customWidth="1"/>
    <col min="11527" max="11527" width="3.42578125" customWidth="1"/>
    <col min="11528" max="11528" width="8.85546875" customWidth="1"/>
    <col min="11529" max="11529" width="5" customWidth="1"/>
    <col min="11530" max="11530" width="1.5703125" customWidth="1"/>
    <col min="11531" max="11531" width="7.5703125" customWidth="1"/>
    <col min="11532" max="11532" width="4.140625" customWidth="1"/>
    <col min="11533" max="11533" width="6" customWidth="1"/>
    <col min="11534" max="11534" width="9.5703125" bestFit="1" customWidth="1"/>
    <col min="11777" max="11777" width="0" hidden="1" customWidth="1"/>
    <col min="11778" max="11778" width="12.42578125" customWidth="1"/>
    <col min="11781" max="11781" width="12.42578125" customWidth="1"/>
    <col min="11782" max="11782" width="10.7109375" customWidth="1"/>
    <col min="11783" max="11783" width="3.42578125" customWidth="1"/>
    <col min="11784" max="11784" width="8.85546875" customWidth="1"/>
    <col min="11785" max="11785" width="5" customWidth="1"/>
    <col min="11786" max="11786" width="1.5703125" customWidth="1"/>
    <col min="11787" max="11787" width="7.5703125" customWidth="1"/>
    <col min="11788" max="11788" width="4.140625" customWidth="1"/>
    <col min="11789" max="11789" width="6" customWidth="1"/>
    <col min="11790" max="11790" width="9.5703125" bestFit="1" customWidth="1"/>
    <col min="12033" max="12033" width="0" hidden="1" customWidth="1"/>
    <col min="12034" max="12034" width="12.42578125" customWidth="1"/>
    <col min="12037" max="12037" width="12.42578125" customWidth="1"/>
    <col min="12038" max="12038" width="10.7109375" customWidth="1"/>
    <col min="12039" max="12039" width="3.42578125" customWidth="1"/>
    <col min="12040" max="12040" width="8.85546875" customWidth="1"/>
    <col min="12041" max="12041" width="5" customWidth="1"/>
    <col min="12042" max="12042" width="1.5703125" customWidth="1"/>
    <col min="12043" max="12043" width="7.5703125" customWidth="1"/>
    <col min="12044" max="12044" width="4.140625" customWidth="1"/>
    <col min="12045" max="12045" width="6" customWidth="1"/>
    <col min="12046" max="12046" width="9.5703125" bestFit="1" customWidth="1"/>
    <col min="12289" max="12289" width="0" hidden="1" customWidth="1"/>
    <col min="12290" max="12290" width="12.42578125" customWidth="1"/>
    <col min="12293" max="12293" width="12.42578125" customWidth="1"/>
    <col min="12294" max="12294" width="10.7109375" customWidth="1"/>
    <col min="12295" max="12295" width="3.42578125" customWidth="1"/>
    <col min="12296" max="12296" width="8.85546875" customWidth="1"/>
    <col min="12297" max="12297" width="5" customWidth="1"/>
    <col min="12298" max="12298" width="1.5703125" customWidth="1"/>
    <col min="12299" max="12299" width="7.5703125" customWidth="1"/>
    <col min="12300" max="12300" width="4.140625" customWidth="1"/>
    <col min="12301" max="12301" width="6" customWidth="1"/>
    <col min="12302" max="12302" width="9.5703125" bestFit="1" customWidth="1"/>
    <col min="12545" max="12545" width="0" hidden="1" customWidth="1"/>
    <col min="12546" max="12546" width="12.42578125" customWidth="1"/>
    <col min="12549" max="12549" width="12.42578125" customWidth="1"/>
    <col min="12550" max="12550" width="10.7109375" customWidth="1"/>
    <col min="12551" max="12551" width="3.42578125" customWidth="1"/>
    <col min="12552" max="12552" width="8.85546875" customWidth="1"/>
    <col min="12553" max="12553" width="5" customWidth="1"/>
    <col min="12554" max="12554" width="1.5703125" customWidth="1"/>
    <col min="12555" max="12555" width="7.5703125" customWidth="1"/>
    <col min="12556" max="12556" width="4.140625" customWidth="1"/>
    <col min="12557" max="12557" width="6" customWidth="1"/>
    <col min="12558" max="12558" width="9.5703125" bestFit="1" customWidth="1"/>
    <col min="12801" max="12801" width="0" hidden="1" customWidth="1"/>
    <col min="12802" max="12802" width="12.42578125" customWidth="1"/>
    <col min="12805" max="12805" width="12.42578125" customWidth="1"/>
    <col min="12806" max="12806" width="10.7109375" customWidth="1"/>
    <col min="12807" max="12807" width="3.42578125" customWidth="1"/>
    <col min="12808" max="12808" width="8.85546875" customWidth="1"/>
    <col min="12809" max="12809" width="5" customWidth="1"/>
    <col min="12810" max="12810" width="1.5703125" customWidth="1"/>
    <col min="12811" max="12811" width="7.5703125" customWidth="1"/>
    <col min="12812" max="12812" width="4.140625" customWidth="1"/>
    <col min="12813" max="12813" width="6" customWidth="1"/>
    <col min="12814" max="12814" width="9.5703125" bestFit="1" customWidth="1"/>
    <col min="13057" max="13057" width="0" hidden="1" customWidth="1"/>
    <col min="13058" max="13058" width="12.42578125" customWidth="1"/>
    <col min="13061" max="13061" width="12.42578125" customWidth="1"/>
    <col min="13062" max="13062" width="10.7109375" customWidth="1"/>
    <col min="13063" max="13063" width="3.42578125" customWidth="1"/>
    <col min="13064" max="13064" width="8.85546875" customWidth="1"/>
    <col min="13065" max="13065" width="5" customWidth="1"/>
    <col min="13066" max="13066" width="1.5703125" customWidth="1"/>
    <col min="13067" max="13067" width="7.5703125" customWidth="1"/>
    <col min="13068" max="13068" width="4.140625" customWidth="1"/>
    <col min="13069" max="13069" width="6" customWidth="1"/>
    <col min="13070" max="13070" width="9.5703125" bestFit="1" customWidth="1"/>
    <col min="13313" max="13313" width="0" hidden="1" customWidth="1"/>
    <col min="13314" max="13314" width="12.42578125" customWidth="1"/>
    <col min="13317" max="13317" width="12.42578125" customWidth="1"/>
    <col min="13318" max="13318" width="10.7109375" customWidth="1"/>
    <col min="13319" max="13319" width="3.42578125" customWidth="1"/>
    <col min="13320" max="13320" width="8.85546875" customWidth="1"/>
    <col min="13321" max="13321" width="5" customWidth="1"/>
    <col min="13322" max="13322" width="1.5703125" customWidth="1"/>
    <col min="13323" max="13323" width="7.5703125" customWidth="1"/>
    <col min="13324" max="13324" width="4.140625" customWidth="1"/>
    <col min="13325" max="13325" width="6" customWidth="1"/>
    <col min="13326" max="13326" width="9.5703125" bestFit="1" customWidth="1"/>
    <col min="13569" max="13569" width="0" hidden="1" customWidth="1"/>
    <col min="13570" max="13570" width="12.42578125" customWidth="1"/>
    <col min="13573" max="13573" width="12.42578125" customWidth="1"/>
    <col min="13574" max="13574" width="10.7109375" customWidth="1"/>
    <col min="13575" max="13575" width="3.42578125" customWidth="1"/>
    <col min="13576" max="13576" width="8.85546875" customWidth="1"/>
    <col min="13577" max="13577" width="5" customWidth="1"/>
    <col min="13578" max="13578" width="1.5703125" customWidth="1"/>
    <col min="13579" max="13579" width="7.5703125" customWidth="1"/>
    <col min="13580" max="13580" width="4.140625" customWidth="1"/>
    <col min="13581" max="13581" width="6" customWidth="1"/>
    <col min="13582" max="13582" width="9.5703125" bestFit="1" customWidth="1"/>
    <col min="13825" max="13825" width="0" hidden="1" customWidth="1"/>
    <col min="13826" max="13826" width="12.42578125" customWidth="1"/>
    <col min="13829" max="13829" width="12.42578125" customWidth="1"/>
    <col min="13830" max="13830" width="10.7109375" customWidth="1"/>
    <col min="13831" max="13831" width="3.42578125" customWidth="1"/>
    <col min="13832" max="13832" width="8.85546875" customWidth="1"/>
    <col min="13833" max="13833" width="5" customWidth="1"/>
    <col min="13834" max="13834" width="1.5703125" customWidth="1"/>
    <col min="13835" max="13835" width="7.5703125" customWidth="1"/>
    <col min="13836" max="13836" width="4.140625" customWidth="1"/>
    <col min="13837" max="13837" width="6" customWidth="1"/>
    <col min="13838" max="13838" width="9.5703125" bestFit="1" customWidth="1"/>
    <col min="14081" max="14081" width="0" hidden="1" customWidth="1"/>
    <col min="14082" max="14082" width="12.42578125" customWidth="1"/>
    <col min="14085" max="14085" width="12.42578125" customWidth="1"/>
    <col min="14086" max="14086" width="10.7109375" customWidth="1"/>
    <col min="14087" max="14087" width="3.42578125" customWidth="1"/>
    <col min="14088" max="14088" width="8.85546875" customWidth="1"/>
    <col min="14089" max="14089" width="5" customWidth="1"/>
    <col min="14090" max="14090" width="1.5703125" customWidth="1"/>
    <col min="14091" max="14091" width="7.5703125" customWidth="1"/>
    <col min="14092" max="14092" width="4.140625" customWidth="1"/>
    <col min="14093" max="14093" width="6" customWidth="1"/>
    <col min="14094" max="14094" width="9.5703125" bestFit="1" customWidth="1"/>
    <col min="14337" max="14337" width="0" hidden="1" customWidth="1"/>
    <col min="14338" max="14338" width="12.42578125" customWidth="1"/>
    <col min="14341" max="14341" width="12.42578125" customWidth="1"/>
    <col min="14342" max="14342" width="10.7109375" customWidth="1"/>
    <col min="14343" max="14343" width="3.42578125" customWidth="1"/>
    <col min="14344" max="14344" width="8.85546875" customWidth="1"/>
    <col min="14345" max="14345" width="5" customWidth="1"/>
    <col min="14346" max="14346" width="1.5703125" customWidth="1"/>
    <col min="14347" max="14347" width="7.5703125" customWidth="1"/>
    <col min="14348" max="14348" width="4.140625" customWidth="1"/>
    <col min="14349" max="14349" width="6" customWidth="1"/>
    <col min="14350" max="14350" width="9.5703125" bestFit="1" customWidth="1"/>
    <col min="14593" max="14593" width="0" hidden="1" customWidth="1"/>
    <col min="14594" max="14594" width="12.42578125" customWidth="1"/>
    <col min="14597" max="14597" width="12.42578125" customWidth="1"/>
    <col min="14598" max="14598" width="10.7109375" customWidth="1"/>
    <col min="14599" max="14599" width="3.42578125" customWidth="1"/>
    <col min="14600" max="14600" width="8.85546875" customWidth="1"/>
    <col min="14601" max="14601" width="5" customWidth="1"/>
    <col min="14602" max="14602" width="1.5703125" customWidth="1"/>
    <col min="14603" max="14603" width="7.5703125" customWidth="1"/>
    <col min="14604" max="14604" width="4.140625" customWidth="1"/>
    <col min="14605" max="14605" width="6" customWidth="1"/>
    <col min="14606" max="14606" width="9.5703125" bestFit="1" customWidth="1"/>
    <col min="14849" max="14849" width="0" hidden="1" customWidth="1"/>
    <col min="14850" max="14850" width="12.42578125" customWidth="1"/>
    <col min="14853" max="14853" width="12.42578125" customWidth="1"/>
    <col min="14854" max="14854" width="10.7109375" customWidth="1"/>
    <col min="14855" max="14855" width="3.42578125" customWidth="1"/>
    <col min="14856" max="14856" width="8.85546875" customWidth="1"/>
    <col min="14857" max="14857" width="5" customWidth="1"/>
    <col min="14858" max="14858" width="1.5703125" customWidth="1"/>
    <col min="14859" max="14859" width="7.5703125" customWidth="1"/>
    <col min="14860" max="14860" width="4.140625" customWidth="1"/>
    <col min="14861" max="14861" width="6" customWidth="1"/>
    <col min="14862" max="14862" width="9.5703125" bestFit="1" customWidth="1"/>
    <col min="15105" max="15105" width="0" hidden="1" customWidth="1"/>
    <col min="15106" max="15106" width="12.42578125" customWidth="1"/>
    <col min="15109" max="15109" width="12.42578125" customWidth="1"/>
    <col min="15110" max="15110" width="10.7109375" customWidth="1"/>
    <col min="15111" max="15111" width="3.42578125" customWidth="1"/>
    <col min="15112" max="15112" width="8.85546875" customWidth="1"/>
    <col min="15113" max="15113" width="5" customWidth="1"/>
    <col min="15114" max="15114" width="1.5703125" customWidth="1"/>
    <col min="15115" max="15115" width="7.5703125" customWidth="1"/>
    <col min="15116" max="15116" width="4.140625" customWidth="1"/>
    <col min="15117" max="15117" width="6" customWidth="1"/>
    <col min="15118" max="15118" width="9.5703125" bestFit="1" customWidth="1"/>
    <col min="15361" max="15361" width="0" hidden="1" customWidth="1"/>
    <col min="15362" max="15362" width="12.42578125" customWidth="1"/>
    <col min="15365" max="15365" width="12.42578125" customWidth="1"/>
    <col min="15366" max="15366" width="10.7109375" customWidth="1"/>
    <col min="15367" max="15367" width="3.42578125" customWidth="1"/>
    <col min="15368" max="15368" width="8.85546875" customWidth="1"/>
    <col min="15369" max="15369" width="5" customWidth="1"/>
    <col min="15370" max="15370" width="1.5703125" customWidth="1"/>
    <col min="15371" max="15371" width="7.5703125" customWidth="1"/>
    <col min="15372" max="15372" width="4.140625" customWidth="1"/>
    <col min="15373" max="15373" width="6" customWidth="1"/>
    <col min="15374" max="15374" width="9.5703125" bestFit="1" customWidth="1"/>
    <col min="15617" max="15617" width="0" hidden="1" customWidth="1"/>
    <col min="15618" max="15618" width="12.42578125" customWidth="1"/>
    <col min="15621" max="15621" width="12.42578125" customWidth="1"/>
    <col min="15622" max="15622" width="10.7109375" customWidth="1"/>
    <col min="15623" max="15623" width="3.42578125" customWidth="1"/>
    <col min="15624" max="15624" width="8.85546875" customWidth="1"/>
    <col min="15625" max="15625" width="5" customWidth="1"/>
    <col min="15626" max="15626" width="1.5703125" customWidth="1"/>
    <col min="15627" max="15627" width="7.5703125" customWidth="1"/>
    <col min="15628" max="15628" width="4.140625" customWidth="1"/>
    <col min="15629" max="15629" width="6" customWidth="1"/>
    <col min="15630" max="15630" width="9.5703125" bestFit="1" customWidth="1"/>
    <col min="15873" max="15873" width="0" hidden="1" customWidth="1"/>
    <col min="15874" max="15874" width="12.42578125" customWidth="1"/>
    <col min="15877" max="15877" width="12.42578125" customWidth="1"/>
    <col min="15878" max="15878" width="10.7109375" customWidth="1"/>
    <col min="15879" max="15879" width="3.42578125" customWidth="1"/>
    <col min="15880" max="15880" width="8.85546875" customWidth="1"/>
    <col min="15881" max="15881" width="5" customWidth="1"/>
    <col min="15882" max="15882" width="1.5703125" customWidth="1"/>
    <col min="15883" max="15883" width="7.5703125" customWidth="1"/>
    <col min="15884" max="15884" width="4.140625" customWidth="1"/>
    <col min="15885" max="15885" width="6" customWidth="1"/>
    <col min="15886" max="15886" width="9.5703125" bestFit="1" customWidth="1"/>
    <col min="16129" max="16129" width="0" hidden="1" customWidth="1"/>
    <col min="16130" max="16130" width="12.42578125" customWidth="1"/>
    <col min="16133" max="16133" width="12.42578125" customWidth="1"/>
    <col min="16134" max="16134" width="10.7109375" customWidth="1"/>
    <col min="16135" max="16135" width="3.42578125" customWidth="1"/>
    <col min="16136" max="16136" width="8.85546875" customWidth="1"/>
    <col min="16137" max="16137" width="5" customWidth="1"/>
    <col min="16138" max="16138" width="1.5703125" customWidth="1"/>
    <col min="16139" max="16139" width="7.5703125" customWidth="1"/>
    <col min="16140" max="16140" width="4.140625" customWidth="1"/>
    <col min="16141" max="16141" width="6" customWidth="1"/>
    <col min="16142" max="16142" width="9.5703125" bestFit="1" customWidth="1"/>
  </cols>
  <sheetData>
    <row r="1" spans="2:15" ht="15.75">
      <c r="C1" s="318" t="s">
        <v>239</v>
      </c>
      <c r="D1" s="318"/>
      <c r="E1" s="318"/>
      <c r="F1" s="318"/>
      <c r="G1" s="318"/>
      <c r="H1" s="318"/>
      <c r="I1" s="318"/>
      <c r="J1" s="318"/>
      <c r="K1" s="318"/>
    </row>
    <row r="2" spans="2:15" ht="15.75">
      <c r="C2" s="318" t="s">
        <v>240</v>
      </c>
      <c r="D2" s="318"/>
      <c r="E2" s="318"/>
      <c r="F2" s="318"/>
      <c r="G2" s="318"/>
      <c r="H2" s="318"/>
      <c r="I2" s="318"/>
      <c r="J2" s="318"/>
      <c r="K2" s="318"/>
    </row>
    <row r="3" spans="2:15">
      <c r="H3" s="138"/>
    </row>
    <row r="4" spans="2:15">
      <c r="B4" s="146" t="s">
        <v>241</v>
      </c>
      <c r="C4" s="146"/>
      <c r="D4" s="146"/>
      <c r="E4" s="146"/>
      <c r="F4" s="146"/>
      <c r="G4" s="146"/>
      <c r="H4" s="147"/>
      <c r="I4" s="138"/>
      <c r="J4" s="138"/>
      <c r="K4" s="138"/>
      <c r="L4" s="138"/>
      <c r="M4" s="138"/>
      <c r="N4" s="148">
        <f>H5+H6+H7+H8+H9+H10+H11</f>
        <v>3830017</v>
      </c>
      <c r="O4" s="138"/>
    </row>
    <row r="5" spans="2:15">
      <c r="B5" s="146"/>
      <c r="C5" s="315" t="s">
        <v>242</v>
      </c>
      <c r="D5" s="315"/>
      <c r="E5" s="315"/>
      <c r="F5" s="315"/>
      <c r="G5" s="149"/>
      <c r="H5" s="150">
        <f>3830017-H8-H9-H10-H11</f>
        <v>3539101.35</v>
      </c>
      <c r="I5" s="138"/>
      <c r="J5" s="138"/>
      <c r="K5" s="138"/>
      <c r="L5" s="138"/>
      <c r="M5" s="138"/>
      <c r="N5" s="151"/>
      <c r="O5" s="138"/>
    </row>
    <row r="6" spans="2:15">
      <c r="B6" s="146"/>
      <c r="C6" s="315"/>
      <c r="D6" s="315"/>
      <c r="E6" s="315"/>
      <c r="F6" s="315"/>
      <c r="G6" s="149"/>
      <c r="H6" s="152"/>
      <c r="I6" s="138"/>
      <c r="J6" s="138"/>
      <c r="K6" s="138"/>
      <c r="L6" s="138"/>
      <c r="M6" s="138"/>
      <c r="N6" s="151"/>
      <c r="O6" s="138"/>
    </row>
    <row r="7" spans="2:15">
      <c r="B7" s="146"/>
      <c r="C7" s="315"/>
      <c r="D7" s="315"/>
      <c r="E7" s="315"/>
      <c r="F7" s="315"/>
      <c r="G7" s="149"/>
      <c r="H7" s="152"/>
      <c r="I7" s="138"/>
      <c r="J7" s="138"/>
      <c r="K7" s="138"/>
      <c r="L7" s="138"/>
      <c r="M7" s="138"/>
      <c r="N7" s="151"/>
      <c r="O7" s="138"/>
    </row>
    <row r="8" spans="2:15">
      <c r="B8" s="146"/>
      <c r="C8" s="315" t="s">
        <v>243</v>
      </c>
      <c r="D8" s="315"/>
      <c r="E8" s="315"/>
      <c r="F8" s="315"/>
      <c r="G8" s="149"/>
      <c r="H8" s="152">
        <v>9048.65</v>
      </c>
      <c r="I8" s="138"/>
      <c r="J8" s="138"/>
      <c r="K8" s="138"/>
      <c r="L8" s="138"/>
      <c r="M8" s="138"/>
      <c r="N8" s="151"/>
      <c r="O8" s="138"/>
    </row>
    <row r="9" spans="2:15">
      <c r="B9" s="146"/>
      <c r="C9" s="315" t="s">
        <v>244</v>
      </c>
      <c r="D9" s="315"/>
      <c r="E9" s="315"/>
      <c r="F9" s="315"/>
      <c r="G9" s="149"/>
      <c r="H9" s="152">
        <v>103043</v>
      </c>
      <c r="I9" s="138"/>
      <c r="J9" s="138"/>
      <c r="K9" s="138"/>
      <c r="L9" s="138"/>
      <c r="M9" s="138"/>
      <c r="N9" s="151"/>
      <c r="O9" s="138"/>
    </row>
    <row r="10" spans="2:15">
      <c r="B10" s="146"/>
      <c r="C10" s="315" t="s">
        <v>245</v>
      </c>
      <c r="D10" s="315"/>
      <c r="E10" s="315"/>
      <c r="F10" s="315"/>
      <c r="G10" s="149"/>
      <c r="H10" s="152">
        <v>108512</v>
      </c>
      <c r="I10" s="138"/>
      <c r="J10" s="138"/>
      <c r="K10" s="138"/>
      <c r="L10" s="138"/>
      <c r="M10" s="138"/>
      <c r="N10" s="151"/>
      <c r="O10" s="138"/>
    </row>
    <row r="11" spans="2:15">
      <c r="B11" s="146"/>
      <c r="C11" s="315" t="s">
        <v>246</v>
      </c>
      <c r="D11" s="315"/>
      <c r="E11" s="315"/>
      <c r="F11" s="315"/>
      <c r="G11" s="153"/>
      <c r="H11" s="154">
        <v>70312</v>
      </c>
      <c r="I11" s="138"/>
      <c r="J11" s="138"/>
      <c r="K11" s="138"/>
      <c r="L11" s="138"/>
      <c r="M11" s="138"/>
      <c r="N11" s="155"/>
      <c r="O11" s="138"/>
    </row>
    <row r="12" spans="2:15">
      <c r="B12" s="146"/>
      <c r="C12" s="316"/>
      <c r="D12" s="316"/>
      <c r="E12" s="316"/>
      <c r="F12" s="316"/>
      <c r="G12" s="153"/>
      <c r="H12" s="156">
        <f>SUM(H5:H11)</f>
        <v>3830017</v>
      </c>
      <c r="I12" s="138"/>
      <c r="J12" s="138"/>
      <c r="K12" s="138"/>
      <c r="L12" s="138"/>
      <c r="M12" s="138"/>
      <c r="N12" s="138"/>
      <c r="O12" s="138"/>
    </row>
    <row r="13" spans="2:15">
      <c r="B13" s="146"/>
      <c r="C13" s="317"/>
      <c r="D13" s="317"/>
      <c r="E13" s="317"/>
      <c r="F13" s="317"/>
      <c r="G13" s="157"/>
      <c r="H13" s="158"/>
      <c r="I13" s="138"/>
      <c r="J13" s="138"/>
      <c r="K13" s="138"/>
      <c r="L13" s="138"/>
      <c r="M13" s="138"/>
      <c r="N13" s="138"/>
      <c r="O13" s="138"/>
    </row>
    <row r="14" spans="2:15">
      <c r="B14" s="146"/>
      <c r="C14" s="159"/>
      <c r="D14" s="159"/>
      <c r="E14" s="159"/>
      <c r="F14" s="160"/>
      <c r="G14" s="157"/>
      <c r="H14" s="158"/>
      <c r="I14" s="138"/>
      <c r="J14" s="138"/>
      <c r="K14" s="138"/>
      <c r="L14" s="138"/>
      <c r="M14" s="138"/>
      <c r="N14" s="138"/>
      <c r="O14" s="138"/>
    </row>
    <row r="15" spans="2:15">
      <c r="B15" s="146"/>
      <c r="C15" s="146"/>
      <c r="D15" s="146"/>
      <c r="E15" s="146"/>
      <c r="F15" s="146"/>
      <c r="G15" s="146"/>
      <c r="H15" s="151"/>
      <c r="I15" s="138"/>
      <c r="J15" s="138"/>
      <c r="K15" s="138"/>
      <c r="L15" s="138"/>
      <c r="M15" s="138"/>
      <c r="N15" s="138"/>
      <c r="O15" s="138"/>
    </row>
    <row r="16" spans="2:15">
      <c r="B16" s="146" t="s">
        <v>247</v>
      </c>
      <c r="C16" s="146"/>
      <c r="D16" s="146"/>
      <c r="E16" s="146"/>
      <c r="F16" s="146"/>
      <c r="G16" s="146"/>
      <c r="H16" s="148">
        <v>844503</v>
      </c>
      <c r="I16" s="138"/>
      <c r="J16" s="138"/>
      <c r="K16" s="138"/>
      <c r="L16" s="138"/>
      <c r="M16" s="138"/>
      <c r="N16" s="138"/>
      <c r="O16" s="138"/>
    </row>
    <row r="17" spans="1:15"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</row>
    <row r="18" spans="1:15">
      <c r="B18" s="151" t="s">
        <v>248</v>
      </c>
      <c r="C18" s="151" t="s">
        <v>249</v>
      </c>
      <c r="D18" s="151"/>
      <c r="E18" s="138"/>
      <c r="F18" s="138"/>
      <c r="G18" s="138"/>
      <c r="H18" s="138"/>
      <c r="I18" s="138"/>
      <c r="J18" s="138"/>
      <c r="K18" s="138"/>
      <c r="L18" s="138"/>
      <c r="M18" s="138"/>
      <c r="N18" s="161">
        <f>N20+N28+O31+O38+O45+N55</f>
        <v>1522852.3566666667</v>
      </c>
      <c r="O18" s="138"/>
    </row>
    <row r="19" spans="1:15">
      <c r="B19" s="151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</row>
    <row r="20" spans="1:15">
      <c r="B20" s="151" t="s">
        <v>250</v>
      </c>
      <c r="C20" s="151" t="s">
        <v>54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62">
        <f>N22+N25+N26+N27+N23+N24</f>
        <v>149868</v>
      </c>
      <c r="O20" s="138"/>
    </row>
    <row r="21" spans="1:15">
      <c r="B21" s="151"/>
      <c r="C21" s="314"/>
      <c r="D21" s="314"/>
      <c r="E21" s="314"/>
      <c r="F21" s="314"/>
      <c r="G21" s="314"/>
      <c r="H21" s="314"/>
      <c r="I21" s="138"/>
      <c r="J21" s="138"/>
      <c r="K21" s="138"/>
      <c r="L21" s="138"/>
      <c r="M21" s="138"/>
      <c r="N21" s="163"/>
      <c r="O21" s="138"/>
    </row>
    <row r="22" spans="1:15">
      <c r="B22" s="151"/>
      <c r="C22" s="164" t="s">
        <v>251</v>
      </c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65">
        <v>41184</v>
      </c>
      <c r="O22" s="138"/>
    </row>
    <row r="23" spans="1:15">
      <c r="B23" s="151"/>
      <c r="C23" s="164" t="s">
        <v>252</v>
      </c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65">
        <v>10296</v>
      </c>
      <c r="O23" s="138"/>
    </row>
    <row r="24" spans="1:15">
      <c r="B24" s="151"/>
      <c r="C24" s="164" t="s">
        <v>253</v>
      </c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65">
        <v>11760</v>
      </c>
      <c r="O24" s="138"/>
    </row>
    <row r="25" spans="1:15">
      <c r="B25" s="151"/>
      <c r="C25" s="314" t="s">
        <v>254</v>
      </c>
      <c r="D25" s="314"/>
      <c r="E25" s="314"/>
      <c r="F25" s="314"/>
      <c r="G25" s="314"/>
      <c r="H25" s="314"/>
      <c r="I25" s="138"/>
      <c r="J25" s="138"/>
      <c r="K25" s="138"/>
      <c r="L25" s="138"/>
      <c r="M25" s="138"/>
      <c r="N25" s="165">
        <v>6344</v>
      </c>
      <c r="O25" s="138"/>
    </row>
    <row r="26" spans="1:15">
      <c r="B26" s="151"/>
      <c r="C26" s="314" t="s">
        <v>255</v>
      </c>
      <c r="D26" s="314"/>
      <c r="E26" s="314"/>
      <c r="F26" s="314"/>
      <c r="G26" s="314"/>
      <c r="H26" s="314"/>
      <c r="I26" s="138"/>
      <c r="J26" s="138"/>
      <c r="K26" s="138"/>
      <c r="L26" s="138"/>
      <c r="M26" s="138"/>
      <c r="N26" s="165">
        <v>59704</v>
      </c>
      <c r="O26" s="138"/>
    </row>
    <row r="27" spans="1:15">
      <c r="B27" s="151"/>
      <c r="C27" s="314" t="s">
        <v>256</v>
      </c>
      <c r="D27" s="314"/>
      <c r="E27" s="314"/>
      <c r="F27" s="314"/>
      <c r="G27" s="314"/>
      <c r="H27" s="138"/>
      <c r="I27" s="138"/>
      <c r="J27" s="138"/>
      <c r="K27" s="138"/>
      <c r="L27" s="138"/>
      <c r="M27" s="138"/>
      <c r="N27" s="165">
        <v>20580</v>
      </c>
      <c r="O27" s="138"/>
    </row>
    <row r="28" spans="1:15">
      <c r="A28" s="166"/>
      <c r="B28" s="151" t="s">
        <v>257</v>
      </c>
      <c r="C28" s="151" t="s">
        <v>258</v>
      </c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67">
        <v>3070</v>
      </c>
      <c r="O28" s="138"/>
    </row>
    <row r="29" spans="1:15">
      <c r="A29" s="166"/>
      <c r="B29" s="151"/>
      <c r="C29" s="151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51"/>
      <c r="O29" s="138"/>
    </row>
    <row r="30" spans="1:15">
      <c r="A30" s="166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>
      <c r="A31" s="166"/>
      <c r="B31" s="151" t="s">
        <v>259</v>
      </c>
      <c r="C31" s="151" t="s">
        <v>56</v>
      </c>
      <c r="D31" s="138"/>
      <c r="E31" s="138"/>
      <c r="F31" s="138"/>
      <c r="G31" s="151"/>
      <c r="H31" s="138"/>
      <c r="I31" s="138"/>
      <c r="J31" s="138"/>
      <c r="K31" s="138"/>
      <c r="L31" s="138"/>
      <c r="M31" s="138"/>
      <c r="N31" s="138"/>
      <c r="O31" s="148">
        <f>O33+O34+O35+O36+75</f>
        <v>518122.34666666668</v>
      </c>
    </row>
    <row r="32" spans="1:15">
      <c r="A32" s="166"/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</row>
    <row r="33" spans="1:15">
      <c r="A33" s="166"/>
      <c r="B33" s="138"/>
      <c r="C33" s="164" t="s">
        <v>260</v>
      </c>
      <c r="D33" s="164"/>
      <c r="E33" s="164"/>
      <c r="F33" s="164"/>
      <c r="G33" s="138"/>
      <c r="H33" s="163">
        <f>'[1]2230'!H3</f>
        <v>239.66666666666666</v>
      </c>
      <c r="I33" s="138" t="s">
        <v>261</v>
      </c>
      <c r="J33" s="138" t="s">
        <v>262</v>
      </c>
      <c r="K33" s="138">
        <f>'[1]2230'!K3</f>
        <v>186</v>
      </c>
      <c r="L33" s="138" t="s">
        <v>263</v>
      </c>
      <c r="M33" s="138" t="s">
        <v>262</v>
      </c>
      <c r="N33" s="138">
        <v>6.8</v>
      </c>
      <c r="O33" s="163">
        <f>H33*K33*N33</f>
        <v>303130.39999999997</v>
      </c>
    </row>
    <row r="34" spans="1:15">
      <c r="A34" s="166"/>
      <c r="B34" s="138"/>
      <c r="C34" s="164" t="s">
        <v>264</v>
      </c>
      <c r="D34" s="164"/>
      <c r="E34" s="164"/>
      <c r="F34" s="164"/>
      <c r="G34" s="138"/>
      <c r="H34" s="163">
        <f>'[1]2230'!H4</f>
        <v>119.66666666666667</v>
      </c>
      <c r="I34" s="138" t="s">
        <v>261</v>
      </c>
      <c r="J34" s="138" t="s">
        <v>262</v>
      </c>
      <c r="K34" s="138">
        <f>'[1]2230'!K4</f>
        <v>52</v>
      </c>
      <c r="L34" s="138" t="s">
        <v>265</v>
      </c>
      <c r="M34" s="138" t="s">
        <v>262</v>
      </c>
      <c r="N34" s="138">
        <v>7.48</v>
      </c>
      <c r="O34" s="163">
        <f>H34*K34*N34</f>
        <v>46545.546666666669</v>
      </c>
    </row>
    <row r="35" spans="1:15">
      <c r="A35" s="166"/>
      <c r="B35" s="138"/>
      <c r="C35" s="164" t="s">
        <v>266</v>
      </c>
      <c r="D35" s="164"/>
      <c r="E35" s="164"/>
      <c r="F35" s="164"/>
      <c r="G35" s="138"/>
      <c r="H35" s="163">
        <f>'[1]2230'!H5</f>
        <v>42</v>
      </c>
      <c r="I35" s="138" t="s">
        <v>267</v>
      </c>
      <c r="J35" s="138" t="s">
        <v>262</v>
      </c>
      <c r="K35" s="138">
        <f>'[1]2230'!K5</f>
        <v>186</v>
      </c>
      <c r="L35" s="138" t="s">
        <v>263</v>
      </c>
      <c r="M35" s="138" t="s">
        <v>262</v>
      </c>
      <c r="N35" s="138">
        <v>17</v>
      </c>
      <c r="O35" s="163">
        <f>H35*K35*N35</f>
        <v>132804</v>
      </c>
    </row>
    <row r="36" spans="1:15">
      <c r="A36" s="166"/>
      <c r="B36" s="138"/>
      <c r="C36" s="164"/>
      <c r="D36" s="164"/>
      <c r="E36" s="168">
        <v>0.5</v>
      </c>
      <c r="F36" s="164"/>
      <c r="G36" s="138"/>
      <c r="H36" s="163">
        <f>'[1]2230'!H6</f>
        <v>16</v>
      </c>
      <c r="I36" s="138" t="s">
        <v>267</v>
      </c>
      <c r="J36" s="138" t="s">
        <v>262</v>
      </c>
      <c r="K36" s="138">
        <f>'[1]2230'!K6</f>
        <v>186</v>
      </c>
      <c r="L36" s="138" t="s">
        <v>263</v>
      </c>
      <c r="M36" s="138" t="s">
        <v>262</v>
      </c>
      <c r="N36" s="138">
        <v>11.9</v>
      </c>
      <c r="O36" s="163">
        <f>H36*K36*N36+153</f>
        <v>35567.4</v>
      </c>
    </row>
    <row r="37" spans="1:15">
      <c r="A37" s="166"/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8"/>
      <c r="O37" s="138"/>
    </row>
    <row r="38" spans="1:15">
      <c r="B38" s="151" t="s">
        <v>268</v>
      </c>
      <c r="C38" s="151" t="s">
        <v>57</v>
      </c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48">
        <f>N39+N40+N41+N43+N42</f>
        <v>147846.22</v>
      </c>
    </row>
    <row r="39" spans="1:15">
      <c r="B39" s="311" t="s">
        <v>269</v>
      </c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165">
        <v>600</v>
      </c>
      <c r="O39" s="138"/>
    </row>
    <row r="40" spans="1:15">
      <c r="B40" s="311" t="s">
        <v>270</v>
      </c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165">
        <f>2797.2+1372+232</f>
        <v>4401.2</v>
      </c>
      <c r="O40" s="138"/>
    </row>
    <row r="41" spans="1:15">
      <c r="B41" s="311" t="s">
        <v>271</v>
      </c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165">
        <v>1430</v>
      </c>
      <c r="O41" s="138"/>
    </row>
    <row r="42" spans="1:15">
      <c r="B42" s="169"/>
      <c r="C42" s="169"/>
      <c r="D42" s="311" t="s">
        <v>272</v>
      </c>
      <c r="E42" s="311"/>
      <c r="F42" s="311"/>
      <c r="G42" s="311"/>
      <c r="H42" s="311"/>
      <c r="I42" s="311"/>
      <c r="J42" s="311"/>
      <c r="K42" s="311"/>
      <c r="L42" s="311"/>
      <c r="M42" s="311"/>
      <c r="N42" s="165">
        <v>4400</v>
      </c>
      <c r="O42" s="138"/>
    </row>
    <row r="43" spans="1:15">
      <c r="B43" s="311" t="s">
        <v>273</v>
      </c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165">
        <f>137015.02</f>
        <v>137015.01999999999</v>
      </c>
      <c r="O43" s="138"/>
    </row>
    <row r="44" spans="1:15"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63"/>
      <c r="O44" s="138"/>
    </row>
    <row r="45" spans="1:15">
      <c r="B45" s="151" t="s">
        <v>274</v>
      </c>
      <c r="C45" s="151" t="s">
        <v>60</v>
      </c>
      <c r="D45" s="138"/>
      <c r="E45" s="138"/>
      <c r="F45" s="138"/>
      <c r="G45" s="138"/>
      <c r="H45" s="138"/>
      <c r="I45" s="138"/>
      <c r="J45" s="138"/>
      <c r="K45" s="138"/>
      <c r="L45" s="138"/>
      <c r="M45" s="138"/>
      <c r="N45" s="163"/>
      <c r="O45" s="161">
        <f>N46+N48+N51+N49+N52+N50+N47</f>
        <v>703553.75</v>
      </c>
    </row>
    <row r="46" spans="1:15">
      <c r="B46" s="138" t="s">
        <v>275</v>
      </c>
      <c r="C46" s="314" t="s">
        <v>61</v>
      </c>
      <c r="D46" s="314"/>
      <c r="E46" s="314"/>
      <c r="F46" s="164"/>
      <c r="G46" s="164"/>
      <c r="H46" s="164"/>
      <c r="I46" s="138"/>
      <c r="J46" s="138"/>
      <c r="K46" s="138"/>
      <c r="L46" s="138"/>
      <c r="M46" s="138"/>
      <c r="N46" s="165">
        <v>493382.72</v>
      </c>
      <c r="O46" s="163"/>
    </row>
    <row r="47" spans="1:15">
      <c r="B47" s="138" t="s">
        <v>275</v>
      </c>
      <c r="C47" s="314" t="s">
        <v>276</v>
      </c>
      <c r="D47" s="314"/>
      <c r="E47" s="314"/>
      <c r="F47" s="164"/>
      <c r="G47" s="164"/>
      <c r="H47" s="164"/>
      <c r="I47" s="138"/>
      <c r="J47" s="138"/>
      <c r="K47" s="138"/>
      <c r="L47" s="138"/>
      <c r="M47" s="138"/>
      <c r="N47" s="165">
        <v>22684.28</v>
      </c>
      <c r="O47" s="163"/>
    </row>
    <row r="48" spans="1:15">
      <c r="B48" s="138" t="s">
        <v>277</v>
      </c>
      <c r="C48" s="314" t="s">
        <v>278</v>
      </c>
      <c r="D48" s="314"/>
      <c r="E48" s="314"/>
      <c r="F48" s="164"/>
      <c r="G48" s="164"/>
      <c r="H48" s="164"/>
      <c r="I48" s="138"/>
      <c r="J48" s="138"/>
      <c r="K48" s="138"/>
      <c r="L48" s="138"/>
      <c r="M48" s="138"/>
      <c r="N48" s="165">
        <v>13200</v>
      </c>
      <c r="O48" s="163"/>
    </row>
    <row r="49" spans="2:15" s="138" customFormat="1">
      <c r="B49" s="138" t="s">
        <v>277</v>
      </c>
      <c r="C49" s="164" t="s">
        <v>279</v>
      </c>
      <c r="D49" s="164"/>
      <c r="E49" s="311"/>
      <c r="F49" s="311"/>
      <c r="G49" s="164"/>
      <c r="H49" s="164"/>
      <c r="N49" s="165">
        <v>17562</v>
      </c>
      <c r="O49" s="163"/>
    </row>
    <row r="50" spans="2:15" s="138" customFormat="1">
      <c r="C50" s="164"/>
      <c r="D50" s="164"/>
      <c r="E50" s="311"/>
      <c r="F50" s="311"/>
      <c r="G50" s="164"/>
      <c r="H50" s="164"/>
      <c r="N50" s="165"/>
      <c r="O50" s="163"/>
    </row>
    <row r="51" spans="2:15">
      <c r="B51" s="138" t="s">
        <v>280</v>
      </c>
      <c r="C51" s="164" t="s">
        <v>63</v>
      </c>
      <c r="D51" s="164"/>
      <c r="E51" s="164"/>
      <c r="F51" s="164"/>
      <c r="G51" s="164"/>
      <c r="H51" s="164"/>
      <c r="I51" s="138"/>
      <c r="J51" s="138"/>
      <c r="K51" s="138"/>
      <c r="L51" s="138"/>
      <c r="M51" s="138"/>
      <c r="N51" s="165">
        <f>137183.17+9568.01+7282</f>
        <v>154033.18000000002</v>
      </c>
      <c r="O51" s="163"/>
    </row>
    <row r="52" spans="2:15">
      <c r="B52" s="138" t="s">
        <v>280</v>
      </c>
      <c r="C52" s="164" t="s">
        <v>281</v>
      </c>
      <c r="D52" s="138"/>
      <c r="E52" s="138"/>
      <c r="F52" s="138"/>
      <c r="G52" s="138"/>
      <c r="H52" s="164"/>
      <c r="I52" s="138"/>
      <c r="J52" s="138"/>
      <c r="K52" s="138"/>
      <c r="L52" s="138"/>
      <c r="M52" s="138"/>
      <c r="N52" s="165">
        <v>2691.57</v>
      </c>
      <c r="O52" s="163"/>
    </row>
    <row r="53" spans="2:15">
      <c r="B53" s="138"/>
      <c r="C53" s="164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63"/>
      <c r="O53" s="163"/>
    </row>
    <row r="54" spans="2:15" ht="39" customHeight="1">
      <c r="B54" s="170" t="s">
        <v>282</v>
      </c>
      <c r="C54" s="312" t="s">
        <v>67</v>
      </c>
      <c r="D54" s="312"/>
      <c r="E54" s="312"/>
      <c r="F54" s="312"/>
      <c r="G54" s="138"/>
      <c r="H54" s="138"/>
      <c r="I54" s="138"/>
      <c r="J54" s="138"/>
      <c r="K54" s="138"/>
      <c r="L54" s="138"/>
      <c r="M54" s="138"/>
      <c r="N54" s="163"/>
      <c r="O54" s="163"/>
    </row>
    <row r="55" spans="2:15" ht="48.75" customHeight="1">
      <c r="B55" s="171">
        <v>2282</v>
      </c>
      <c r="C55" s="313" t="s">
        <v>69</v>
      </c>
      <c r="D55" s="313"/>
      <c r="E55" s="313"/>
      <c r="F55" s="172"/>
      <c r="G55" s="172"/>
      <c r="H55" s="172"/>
      <c r="I55" s="172"/>
      <c r="J55" s="172"/>
      <c r="K55" s="172"/>
      <c r="L55" s="172"/>
      <c r="M55" s="172"/>
      <c r="N55" s="173">
        <v>392.04</v>
      </c>
      <c r="O55" s="163"/>
    </row>
    <row r="56" spans="2:15">
      <c r="F56" s="138"/>
      <c r="G56" s="138"/>
      <c r="H56" s="138"/>
      <c r="I56" s="138"/>
      <c r="J56" s="138"/>
      <c r="K56" s="138"/>
      <c r="L56" s="138"/>
      <c r="M56" s="138"/>
      <c r="N56" s="163"/>
      <c r="O56" s="138"/>
    </row>
    <row r="57" spans="2:15">
      <c r="B57" s="174" t="s">
        <v>283</v>
      </c>
      <c r="F57" s="175">
        <f>H16+N18+N4-0.32</f>
        <v>6197372.0366666662</v>
      </c>
      <c r="G57" s="162"/>
      <c r="H57" s="138"/>
      <c r="I57" s="138"/>
      <c r="J57" s="138"/>
      <c r="K57" s="138"/>
      <c r="L57" s="138"/>
      <c r="M57" s="138"/>
      <c r="N57" s="138"/>
      <c r="O57" s="138"/>
    </row>
    <row r="58" spans="2:15">
      <c r="F58" s="138"/>
      <c r="G58" s="138"/>
      <c r="H58" s="138"/>
      <c r="I58" s="138"/>
      <c r="J58" s="138"/>
      <c r="K58" s="138"/>
      <c r="L58" s="138"/>
      <c r="M58" s="138"/>
      <c r="N58" s="138"/>
      <c r="O58" s="138"/>
    </row>
    <row r="59" spans="2:15">
      <c r="B59" s="174" t="s">
        <v>284</v>
      </c>
      <c r="C59" s="174"/>
      <c r="D59" s="174"/>
      <c r="E59" s="174"/>
      <c r="F59" s="174"/>
      <c r="G59" s="174"/>
      <c r="H59" s="174"/>
    </row>
    <row r="60" spans="2:15">
      <c r="B60" s="174"/>
      <c r="C60" s="174"/>
      <c r="D60" s="174"/>
      <c r="E60" s="174"/>
      <c r="F60" s="174"/>
      <c r="G60" s="174"/>
      <c r="H60" s="174"/>
    </row>
    <row r="61" spans="2:15">
      <c r="B61" s="174" t="s">
        <v>285</v>
      </c>
      <c r="C61" s="174"/>
      <c r="D61" s="174"/>
      <c r="E61" s="174"/>
      <c r="F61" s="174"/>
      <c r="G61" s="174"/>
      <c r="H61" s="174"/>
    </row>
  </sheetData>
  <mergeCells count="27">
    <mergeCell ref="C8:F8"/>
    <mergeCell ref="C1:K1"/>
    <mergeCell ref="C2:K2"/>
    <mergeCell ref="C5:F5"/>
    <mergeCell ref="C6:F6"/>
    <mergeCell ref="C7:F7"/>
    <mergeCell ref="B41:M41"/>
    <mergeCell ref="C9:F9"/>
    <mergeCell ref="C10:F10"/>
    <mergeCell ref="C11:F11"/>
    <mergeCell ref="C12:F12"/>
    <mergeCell ref="C13:F13"/>
    <mergeCell ref="C21:H21"/>
    <mergeCell ref="C25:H25"/>
    <mergeCell ref="C26:H26"/>
    <mergeCell ref="C27:G27"/>
    <mergeCell ref="B39:M39"/>
    <mergeCell ref="B40:M40"/>
    <mergeCell ref="E50:F50"/>
    <mergeCell ref="C54:F54"/>
    <mergeCell ref="C55:E55"/>
    <mergeCell ref="D42:M42"/>
    <mergeCell ref="B43:M43"/>
    <mergeCell ref="C46:E46"/>
    <mergeCell ref="C47:E47"/>
    <mergeCell ref="C48:E48"/>
    <mergeCell ref="E49:F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16"/>
  <sheetViews>
    <sheetView topLeftCell="A22" workbookViewId="0">
      <selection sqref="A1:XFD1048576"/>
    </sheetView>
  </sheetViews>
  <sheetFormatPr defaultRowHeight="15"/>
  <cols>
    <col min="1" max="1" width="30.7109375" customWidth="1"/>
    <col min="2" max="2" width="14.7109375" customWidth="1"/>
    <col min="3" max="3" width="8.7109375" customWidth="1"/>
    <col min="4" max="6" width="16.7109375" customWidth="1"/>
    <col min="7" max="7" width="44.7109375" customWidth="1"/>
  </cols>
  <sheetData>
    <row r="1" spans="1:10" ht="39.75" customHeight="1">
      <c r="D1" s="290" t="s">
        <v>0</v>
      </c>
      <c r="E1" s="291"/>
      <c r="F1" s="291"/>
    </row>
    <row r="2" spans="1:10" ht="23.25" customHeight="1">
      <c r="B2" s="292" t="s">
        <v>1</v>
      </c>
      <c r="C2" s="291"/>
      <c r="D2" s="291"/>
      <c r="E2" s="291"/>
      <c r="F2" s="291"/>
    </row>
    <row r="3" spans="1:10" ht="12.95" customHeight="1">
      <c r="B3" s="1"/>
      <c r="C3" s="2"/>
      <c r="D3" s="293" t="s">
        <v>2</v>
      </c>
      <c r="E3" s="294"/>
      <c r="F3" s="294"/>
    </row>
    <row r="4" spans="1:10" ht="24.95" customHeight="1">
      <c r="D4" s="295" t="s">
        <v>3</v>
      </c>
      <c r="E4" s="295"/>
      <c r="F4" s="295"/>
      <c r="J4" s="3"/>
    </row>
    <row r="5" spans="1:10" ht="12.95" customHeight="1">
      <c r="D5" s="296" t="s">
        <v>4</v>
      </c>
      <c r="E5" s="297"/>
      <c r="F5" s="297"/>
      <c r="J5" s="3"/>
    </row>
    <row r="6" spans="1:10" ht="20.100000000000001" customHeight="1">
      <c r="D6" s="298" t="s">
        <v>5</v>
      </c>
      <c r="E6" s="298"/>
      <c r="F6" s="298"/>
      <c r="J6" s="3"/>
    </row>
    <row r="7" spans="1:10" ht="12.95" customHeight="1">
      <c r="D7" s="284" t="s">
        <v>6</v>
      </c>
      <c r="E7" s="285"/>
      <c r="F7" s="285"/>
      <c r="J7" s="3"/>
    </row>
    <row r="8" spans="1:10" ht="20.100000000000001" customHeight="1">
      <c r="D8" s="286">
        <v>43463</v>
      </c>
      <c r="E8" s="286"/>
      <c r="F8" s="286"/>
    </row>
    <row r="9" spans="1:10">
      <c r="D9" s="4" t="s">
        <v>7</v>
      </c>
    </row>
    <row r="10" spans="1:10" ht="21">
      <c r="A10" s="287" t="s">
        <v>8</v>
      </c>
      <c r="B10" s="288"/>
      <c r="C10" s="288"/>
      <c r="D10" s="288"/>
      <c r="E10" s="288"/>
      <c r="F10" s="288"/>
    </row>
    <row r="12" spans="1:10">
      <c r="A12" s="289" t="s">
        <v>9</v>
      </c>
      <c r="B12" s="289"/>
      <c r="C12" s="289"/>
      <c r="D12" s="289"/>
      <c r="E12" s="289"/>
      <c r="F12" s="289"/>
    </row>
    <row r="13" spans="1:10">
      <c r="A13" s="5"/>
      <c r="B13" s="5"/>
      <c r="C13" s="281" t="s">
        <v>10</v>
      </c>
      <c r="D13" s="281"/>
      <c r="E13" s="281"/>
      <c r="F13" s="281"/>
    </row>
    <row r="14" spans="1:10">
      <c r="A14" s="289" t="s">
        <v>11</v>
      </c>
      <c r="B14" s="289"/>
      <c r="C14" s="289"/>
      <c r="D14" s="289"/>
      <c r="E14" s="289"/>
      <c r="F14" s="289"/>
    </row>
    <row r="15" spans="1:10">
      <c r="A15" s="5"/>
      <c r="B15" s="5"/>
      <c r="C15" s="281" t="s">
        <v>12</v>
      </c>
      <c r="D15" s="281"/>
      <c r="E15" s="281"/>
      <c r="F15" s="281"/>
    </row>
    <row r="16" spans="1:10">
      <c r="A16" s="5" t="s">
        <v>13</v>
      </c>
      <c r="B16" s="5"/>
      <c r="C16" s="5"/>
      <c r="D16" s="5"/>
      <c r="E16" s="5"/>
      <c r="F16" s="5"/>
    </row>
    <row r="17" spans="1:6" ht="24.75">
      <c r="A17" s="5" t="s">
        <v>14</v>
      </c>
      <c r="B17" s="282" t="s">
        <v>15</v>
      </c>
      <c r="C17" s="282"/>
      <c r="D17" s="282"/>
      <c r="E17" s="282"/>
      <c r="F17" s="282"/>
    </row>
    <row r="18" spans="1:6" ht="36.75">
      <c r="A18" s="5" t="s">
        <v>16</v>
      </c>
      <c r="B18" s="281"/>
      <c r="C18" s="281"/>
      <c r="D18" s="281"/>
      <c r="E18" s="281"/>
      <c r="F18" s="281"/>
    </row>
    <row r="19" spans="1:6" ht="64.5">
      <c r="A19" s="6" t="s">
        <v>17</v>
      </c>
      <c r="B19" s="281" t="s">
        <v>18</v>
      </c>
      <c r="C19" s="281"/>
      <c r="D19" s="281"/>
      <c r="E19" s="281"/>
      <c r="F19" s="281"/>
    </row>
    <row r="20" spans="1:6">
      <c r="A20" s="6"/>
      <c r="B20" s="7"/>
      <c r="C20" s="7"/>
      <c r="D20" s="7"/>
      <c r="E20" s="7"/>
      <c r="F20" s="8" t="s">
        <v>19</v>
      </c>
    </row>
    <row r="21" spans="1:6">
      <c r="A21" s="283" t="s">
        <v>20</v>
      </c>
      <c r="B21" s="283"/>
      <c r="C21" s="283" t="s">
        <v>21</v>
      </c>
      <c r="D21" s="283" t="s">
        <v>22</v>
      </c>
      <c r="E21" s="283"/>
      <c r="F21" s="283" t="s">
        <v>23</v>
      </c>
    </row>
    <row r="22" spans="1:6">
      <c r="A22" s="283"/>
      <c r="B22" s="283"/>
      <c r="C22" s="283"/>
      <c r="D22" s="9" t="s">
        <v>24</v>
      </c>
      <c r="E22" s="9" t="s">
        <v>25</v>
      </c>
      <c r="F22" s="283"/>
    </row>
    <row r="23" spans="1:6">
      <c r="A23" s="278">
        <v>1</v>
      </c>
      <c r="B23" s="278"/>
      <c r="C23" s="10">
        <v>2</v>
      </c>
      <c r="D23" s="10">
        <v>3</v>
      </c>
      <c r="E23" s="10">
        <v>4</v>
      </c>
      <c r="F23" s="10">
        <v>5</v>
      </c>
    </row>
    <row r="24" spans="1:6">
      <c r="A24" s="279" t="s">
        <v>26</v>
      </c>
      <c r="B24" s="280"/>
      <c r="C24" s="10" t="s">
        <v>27</v>
      </c>
      <c r="D24" s="11">
        <v>7317888</v>
      </c>
      <c r="E24" s="11">
        <v>1185857.8499999999</v>
      </c>
      <c r="F24" s="11">
        <v>8503745.8499999996</v>
      </c>
    </row>
    <row r="25" spans="1:6">
      <c r="A25" s="275" t="s">
        <v>28</v>
      </c>
      <c r="B25" s="275"/>
      <c r="C25" s="12" t="s">
        <v>27</v>
      </c>
      <c r="D25" s="13">
        <v>7317888</v>
      </c>
      <c r="E25" s="14" t="s">
        <v>27</v>
      </c>
      <c r="F25" s="13">
        <v>7317888</v>
      </c>
    </row>
    <row r="26" spans="1:6">
      <c r="A26" s="275" t="s">
        <v>29</v>
      </c>
      <c r="B26" s="275"/>
      <c r="C26" s="12" t="s">
        <v>27</v>
      </c>
      <c r="D26" s="14" t="s">
        <v>27</v>
      </c>
      <c r="E26" s="13">
        <v>1185857.8499999999</v>
      </c>
      <c r="F26" s="13">
        <v>1185857.8499999999</v>
      </c>
    </row>
    <row r="27" spans="1:6">
      <c r="A27" s="275" t="s">
        <v>30</v>
      </c>
      <c r="B27" s="275"/>
      <c r="C27" s="12">
        <v>25010000</v>
      </c>
      <c r="D27" s="14" t="s">
        <v>27</v>
      </c>
      <c r="E27" s="13">
        <v>1100650</v>
      </c>
      <c r="F27" s="13">
        <v>1100650</v>
      </c>
    </row>
    <row r="28" spans="1:6">
      <c r="A28" s="275" t="s">
        <v>31</v>
      </c>
      <c r="B28" s="275"/>
      <c r="C28" s="15"/>
      <c r="D28" s="13"/>
      <c r="E28" s="13"/>
      <c r="F28" s="13"/>
    </row>
    <row r="29" spans="1:6">
      <c r="A29" s="275" t="s">
        <v>32</v>
      </c>
      <c r="B29" s="275"/>
      <c r="C29" s="12">
        <v>25010100</v>
      </c>
      <c r="D29" s="14" t="s">
        <v>27</v>
      </c>
      <c r="E29" s="13">
        <v>1100650</v>
      </c>
      <c r="F29" s="13">
        <v>1100650</v>
      </c>
    </row>
    <row r="30" spans="1:6">
      <c r="A30" s="275" t="s">
        <v>33</v>
      </c>
      <c r="B30" s="275"/>
      <c r="C30" s="12">
        <v>25010200</v>
      </c>
      <c r="D30" s="14" t="s">
        <v>27</v>
      </c>
      <c r="E30" s="13">
        <v>0</v>
      </c>
      <c r="F30" s="13">
        <v>0</v>
      </c>
    </row>
    <row r="31" spans="1:6">
      <c r="A31" s="275" t="s">
        <v>34</v>
      </c>
      <c r="B31" s="275"/>
      <c r="C31" s="12">
        <v>25010300</v>
      </c>
      <c r="D31" s="14" t="s">
        <v>27</v>
      </c>
      <c r="E31" s="13">
        <v>0</v>
      </c>
      <c r="F31" s="13">
        <v>0</v>
      </c>
    </row>
    <row r="32" spans="1:6">
      <c r="A32" s="275" t="s">
        <v>35</v>
      </c>
      <c r="B32" s="275"/>
      <c r="C32" s="12">
        <v>25010400</v>
      </c>
      <c r="D32" s="14" t="s">
        <v>27</v>
      </c>
      <c r="E32" s="13">
        <v>0</v>
      </c>
      <c r="F32" s="13">
        <v>0</v>
      </c>
    </row>
    <row r="33" spans="1:7">
      <c r="A33" s="275" t="s">
        <v>36</v>
      </c>
      <c r="B33" s="275"/>
      <c r="C33" s="12">
        <v>25020000</v>
      </c>
      <c r="D33" s="14" t="s">
        <v>27</v>
      </c>
      <c r="E33" s="13">
        <v>77707.850000000006</v>
      </c>
      <c r="F33" s="13">
        <v>77707.850000000006</v>
      </c>
    </row>
    <row r="34" spans="1:7">
      <c r="A34" s="275" t="s">
        <v>31</v>
      </c>
      <c r="B34" s="275"/>
      <c r="C34" s="15"/>
      <c r="D34" s="13"/>
      <c r="E34" s="13"/>
      <c r="F34" s="13"/>
    </row>
    <row r="35" spans="1:7">
      <c r="A35" s="275" t="s">
        <v>37</v>
      </c>
      <c r="B35" s="275"/>
      <c r="C35" s="12">
        <v>25020100</v>
      </c>
      <c r="D35" s="14" t="s">
        <v>27</v>
      </c>
      <c r="E35" s="13">
        <v>77707.850000000006</v>
      </c>
      <c r="F35" s="13">
        <v>77707.850000000006</v>
      </c>
    </row>
    <row r="36" spans="1:7">
      <c r="A36" s="275" t="s">
        <v>38</v>
      </c>
      <c r="B36" s="275"/>
      <c r="C36" s="12">
        <v>25020200</v>
      </c>
      <c r="D36" s="14" t="s">
        <v>27</v>
      </c>
      <c r="E36" s="13">
        <v>0</v>
      </c>
      <c r="F36" s="13">
        <v>0</v>
      </c>
    </row>
    <row r="37" spans="1:7">
      <c r="A37" s="275" t="s">
        <v>39</v>
      </c>
      <c r="B37" s="275"/>
      <c r="C37" s="12">
        <v>25020300</v>
      </c>
      <c r="D37" s="14" t="s">
        <v>27</v>
      </c>
      <c r="E37" s="13">
        <v>0</v>
      </c>
      <c r="F37" s="13">
        <v>0</v>
      </c>
    </row>
    <row r="38" spans="1:7">
      <c r="A38" s="275" t="s">
        <v>40</v>
      </c>
      <c r="B38" s="275"/>
      <c r="C38" s="12">
        <v>25020400</v>
      </c>
      <c r="D38" s="14" t="s">
        <v>27</v>
      </c>
      <c r="E38" s="13">
        <v>0</v>
      </c>
      <c r="F38" s="13">
        <v>0</v>
      </c>
    </row>
    <row r="39" spans="1:7">
      <c r="A39" s="275" t="s">
        <v>41</v>
      </c>
      <c r="B39" s="275"/>
      <c r="C39" s="15"/>
      <c r="D39" s="14" t="s">
        <v>27</v>
      </c>
      <c r="E39" s="13">
        <v>7500</v>
      </c>
      <c r="F39" s="13">
        <v>7500</v>
      </c>
    </row>
    <row r="40" spans="1:7">
      <c r="A40" s="275" t="s">
        <v>42</v>
      </c>
      <c r="B40" s="275"/>
      <c r="C40" s="15"/>
      <c r="D40" s="14" t="s">
        <v>27</v>
      </c>
      <c r="E40" s="13"/>
      <c r="F40" s="13"/>
    </row>
    <row r="41" spans="1:7">
      <c r="A41" s="275" t="s">
        <v>43</v>
      </c>
      <c r="B41" s="275"/>
      <c r="C41" s="15"/>
      <c r="D41" s="14" t="s">
        <v>27</v>
      </c>
      <c r="E41" s="13">
        <v>7500</v>
      </c>
      <c r="F41" s="13">
        <v>7500</v>
      </c>
    </row>
    <row r="42" spans="1:7">
      <c r="A42" s="275" t="s">
        <v>44</v>
      </c>
      <c r="B42" s="275"/>
      <c r="C42" s="12">
        <v>602400</v>
      </c>
      <c r="D42" s="14" t="s">
        <v>27</v>
      </c>
      <c r="E42" s="13">
        <v>7500</v>
      </c>
      <c r="F42" s="13">
        <v>7500</v>
      </c>
    </row>
    <row r="43" spans="1:7">
      <c r="A43" s="275" t="s">
        <v>45</v>
      </c>
      <c r="B43" s="275"/>
      <c r="C43" s="15"/>
      <c r="D43" s="14" t="s">
        <v>27</v>
      </c>
      <c r="E43" s="13"/>
      <c r="F43" s="13"/>
    </row>
    <row r="44" spans="1:7">
      <c r="A44" s="275"/>
      <c r="B44" s="275"/>
      <c r="C44" s="15"/>
      <c r="D44" s="14" t="s">
        <v>27</v>
      </c>
      <c r="E44" s="14" t="s">
        <v>46</v>
      </c>
      <c r="F44" s="14" t="s">
        <v>46</v>
      </c>
    </row>
    <row r="45" spans="1:7">
      <c r="A45" s="276" t="s">
        <v>47</v>
      </c>
      <c r="B45" s="277"/>
      <c r="C45" s="12" t="s">
        <v>27</v>
      </c>
      <c r="D45" s="13">
        <v>7317888</v>
      </c>
      <c r="E45" s="13">
        <v>1185857.8499999999</v>
      </c>
      <c r="F45" s="13">
        <v>8503745.8499999996</v>
      </c>
    </row>
    <row r="46" spans="1:7">
      <c r="A46" s="275" t="s">
        <v>48</v>
      </c>
      <c r="B46" s="275"/>
      <c r="C46" s="15">
        <v>2000</v>
      </c>
      <c r="D46" s="13">
        <v>7317888</v>
      </c>
      <c r="E46" s="13">
        <v>1166357.8499999999</v>
      </c>
      <c r="F46" s="13">
        <f t="shared" ref="F46:F105" si="0">SUM(D46:E46)</f>
        <v>8484245.8499999996</v>
      </c>
      <c r="G46" s="16" t="s">
        <v>48</v>
      </c>
    </row>
    <row r="47" spans="1:7">
      <c r="A47" s="273" t="s">
        <v>49</v>
      </c>
      <c r="B47" s="273"/>
      <c r="C47" s="17">
        <v>2110</v>
      </c>
      <c r="D47" s="11">
        <v>4696185</v>
      </c>
      <c r="E47" s="11">
        <v>231610</v>
      </c>
      <c r="F47" s="11">
        <f t="shared" si="0"/>
        <v>4927795</v>
      </c>
      <c r="G47" s="16" t="s">
        <v>49</v>
      </c>
    </row>
    <row r="48" spans="1:7">
      <c r="A48" s="273" t="s">
        <v>50</v>
      </c>
      <c r="B48" s="273"/>
      <c r="C48" s="17">
        <v>2111</v>
      </c>
      <c r="D48" s="11">
        <v>4696185</v>
      </c>
      <c r="E48" s="11">
        <v>231610</v>
      </c>
      <c r="F48" s="11">
        <f t="shared" si="0"/>
        <v>4927795</v>
      </c>
      <c r="G48" s="16" t="s">
        <v>50</v>
      </c>
    </row>
    <row r="49" spans="1:7">
      <c r="A49" s="273" t="s">
        <v>51</v>
      </c>
      <c r="B49" s="273"/>
      <c r="C49" s="17">
        <v>2112</v>
      </c>
      <c r="D49" s="11">
        <v>0</v>
      </c>
      <c r="E49" s="11">
        <v>0</v>
      </c>
      <c r="F49" s="11">
        <f t="shared" si="0"/>
        <v>0</v>
      </c>
      <c r="G49" s="16" t="s">
        <v>51</v>
      </c>
    </row>
    <row r="50" spans="1:7">
      <c r="A50" s="273" t="s">
        <v>52</v>
      </c>
      <c r="B50" s="273"/>
      <c r="C50" s="17">
        <v>2120</v>
      </c>
      <c r="D50" s="11">
        <v>1045161</v>
      </c>
      <c r="E50" s="11">
        <v>50960</v>
      </c>
      <c r="F50" s="11">
        <f t="shared" si="0"/>
        <v>1096121</v>
      </c>
      <c r="G50" s="16" t="s">
        <v>52</v>
      </c>
    </row>
    <row r="51" spans="1:7">
      <c r="A51" s="273" t="s">
        <v>53</v>
      </c>
      <c r="B51" s="273"/>
      <c r="C51" s="17">
        <v>2200</v>
      </c>
      <c r="D51" s="11">
        <v>1574842</v>
      </c>
      <c r="E51" s="11">
        <v>882087.85000000009</v>
      </c>
      <c r="F51" s="11">
        <f t="shared" si="0"/>
        <v>2456929.85</v>
      </c>
      <c r="G51" s="16" t="s">
        <v>53</v>
      </c>
    </row>
    <row r="52" spans="1:7">
      <c r="A52" s="273" t="s">
        <v>54</v>
      </c>
      <c r="B52" s="273"/>
      <c r="C52" s="17">
        <v>2210</v>
      </c>
      <c r="D52" s="11">
        <v>137720</v>
      </c>
      <c r="E52" s="11">
        <v>132559.67999999999</v>
      </c>
      <c r="F52" s="11">
        <f t="shared" si="0"/>
        <v>270279.67999999999</v>
      </c>
      <c r="G52" s="16" t="s">
        <v>54</v>
      </c>
    </row>
    <row r="53" spans="1:7">
      <c r="A53" s="273" t="s">
        <v>55</v>
      </c>
      <c r="B53" s="273"/>
      <c r="C53" s="17">
        <v>2220</v>
      </c>
      <c r="D53" s="11">
        <v>3070</v>
      </c>
      <c r="E53" s="11">
        <v>1000</v>
      </c>
      <c r="F53" s="11">
        <f t="shared" si="0"/>
        <v>4070</v>
      </c>
      <c r="G53" s="16" t="s">
        <v>55</v>
      </c>
    </row>
    <row r="54" spans="1:7">
      <c r="A54" s="273" t="s">
        <v>56</v>
      </c>
      <c r="B54" s="273"/>
      <c r="C54" s="17">
        <v>2230</v>
      </c>
      <c r="D54" s="11">
        <v>565965</v>
      </c>
      <c r="E54" s="11">
        <v>650000</v>
      </c>
      <c r="F54" s="11">
        <f t="shared" si="0"/>
        <v>1215965</v>
      </c>
      <c r="G54" s="16" t="s">
        <v>56</v>
      </c>
    </row>
    <row r="55" spans="1:7">
      <c r="A55" s="273" t="s">
        <v>57</v>
      </c>
      <c r="B55" s="273"/>
      <c r="C55" s="17">
        <v>2240</v>
      </c>
      <c r="D55" s="11">
        <v>38092</v>
      </c>
      <c r="E55" s="11">
        <v>81828.17</v>
      </c>
      <c r="F55" s="11">
        <f t="shared" si="0"/>
        <v>119920.17</v>
      </c>
      <c r="G55" s="16" t="s">
        <v>57</v>
      </c>
    </row>
    <row r="56" spans="1:7">
      <c r="A56" s="273" t="s">
        <v>58</v>
      </c>
      <c r="B56" s="273"/>
      <c r="C56" s="17">
        <v>2250</v>
      </c>
      <c r="D56" s="11">
        <v>0</v>
      </c>
      <c r="E56" s="11">
        <v>1200</v>
      </c>
      <c r="F56" s="11">
        <f t="shared" si="0"/>
        <v>1200</v>
      </c>
      <c r="G56" s="16" t="s">
        <v>58</v>
      </c>
    </row>
    <row r="57" spans="1:7">
      <c r="A57" s="273" t="s">
        <v>59</v>
      </c>
      <c r="B57" s="273"/>
      <c r="C57" s="17">
        <v>2260</v>
      </c>
      <c r="D57" s="11">
        <v>0</v>
      </c>
      <c r="E57" s="11">
        <v>0</v>
      </c>
      <c r="F57" s="11">
        <f t="shared" si="0"/>
        <v>0</v>
      </c>
      <c r="G57" s="16" t="s">
        <v>59</v>
      </c>
    </row>
    <row r="58" spans="1:7">
      <c r="A58" s="273" t="s">
        <v>60</v>
      </c>
      <c r="B58" s="273"/>
      <c r="C58" s="17">
        <v>2270</v>
      </c>
      <c r="D58" s="11">
        <v>828539</v>
      </c>
      <c r="E58" s="11">
        <v>15500</v>
      </c>
      <c r="F58" s="11">
        <f t="shared" si="0"/>
        <v>844039</v>
      </c>
      <c r="G58" s="16" t="s">
        <v>60</v>
      </c>
    </row>
    <row r="59" spans="1:7">
      <c r="A59" s="273" t="s">
        <v>61</v>
      </c>
      <c r="B59" s="273"/>
      <c r="C59" s="17">
        <v>2271</v>
      </c>
      <c r="D59" s="11">
        <v>593519</v>
      </c>
      <c r="E59" s="11">
        <v>10000</v>
      </c>
      <c r="F59" s="11">
        <f t="shared" si="0"/>
        <v>603519</v>
      </c>
      <c r="G59" s="16" t="s">
        <v>61</v>
      </c>
    </row>
    <row r="60" spans="1:7">
      <c r="A60" s="273" t="s">
        <v>62</v>
      </c>
      <c r="B60" s="273"/>
      <c r="C60" s="17">
        <v>2272</v>
      </c>
      <c r="D60" s="11">
        <v>39552</v>
      </c>
      <c r="E60" s="11">
        <v>2500</v>
      </c>
      <c r="F60" s="11">
        <f t="shared" si="0"/>
        <v>42052</v>
      </c>
      <c r="G60" s="16" t="s">
        <v>62</v>
      </c>
    </row>
    <row r="61" spans="1:7">
      <c r="A61" s="273" t="s">
        <v>63</v>
      </c>
      <c r="B61" s="273"/>
      <c r="C61" s="17">
        <v>2273</v>
      </c>
      <c r="D61" s="11">
        <v>195468</v>
      </c>
      <c r="E61" s="11">
        <v>3000</v>
      </c>
      <c r="F61" s="11">
        <f t="shared" si="0"/>
        <v>198468</v>
      </c>
      <c r="G61" s="16" t="s">
        <v>63</v>
      </c>
    </row>
    <row r="62" spans="1:7">
      <c r="A62" s="273" t="s">
        <v>64</v>
      </c>
      <c r="B62" s="273"/>
      <c r="C62" s="17">
        <v>2274</v>
      </c>
      <c r="D62" s="11">
        <v>0</v>
      </c>
      <c r="E62" s="11">
        <v>0</v>
      </c>
      <c r="F62" s="11">
        <f t="shared" si="0"/>
        <v>0</v>
      </c>
      <c r="G62" s="16" t="s">
        <v>64</v>
      </c>
    </row>
    <row r="63" spans="1:7">
      <c r="A63" s="273" t="s">
        <v>65</v>
      </c>
      <c r="B63" s="273"/>
      <c r="C63" s="17">
        <v>2275</v>
      </c>
      <c r="D63" s="11">
        <v>0</v>
      </c>
      <c r="E63" s="11">
        <v>0</v>
      </c>
      <c r="F63" s="11">
        <f t="shared" si="0"/>
        <v>0</v>
      </c>
      <c r="G63" s="16" t="s">
        <v>65</v>
      </c>
    </row>
    <row r="64" spans="1:7">
      <c r="A64" s="273" t="s">
        <v>66</v>
      </c>
      <c r="B64" s="273"/>
      <c r="C64" s="17">
        <v>2276</v>
      </c>
      <c r="D64" s="11">
        <v>0</v>
      </c>
      <c r="E64" s="11">
        <v>0</v>
      </c>
      <c r="F64" s="11">
        <f t="shared" si="0"/>
        <v>0</v>
      </c>
      <c r="G64" s="16" t="s">
        <v>66</v>
      </c>
    </row>
    <row r="65" spans="1:7" ht="24.75">
      <c r="A65" s="273" t="s">
        <v>67</v>
      </c>
      <c r="B65" s="273"/>
      <c r="C65" s="17">
        <v>2280</v>
      </c>
      <c r="D65" s="11">
        <v>1456</v>
      </c>
      <c r="E65" s="11">
        <v>0</v>
      </c>
      <c r="F65" s="11">
        <f t="shared" si="0"/>
        <v>1456</v>
      </c>
      <c r="G65" s="16" t="s">
        <v>67</v>
      </c>
    </row>
    <row r="66" spans="1:7" ht="24.75">
      <c r="A66" s="273" t="s">
        <v>68</v>
      </c>
      <c r="B66" s="273"/>
      <c r="C66" s="17">
        <v>2281</v>
      </c>
      <c r="D66" s="11">
        <v>0</v>
      </c>
      <c r="E66" s="11">
        <v>0</v>
      </c>
      <c r="F66" s="11">
        <f t="shared" si="0"/>
        <v>0</v>
      </c>
      <c r="G66" s="16" t="s">
        <v>68</v>
      </c>
    </row>
    <row r="67" spans="1:7" ht="36.75">
      <c r="A67" s="273" t="s">
        <v>69</v>
      </c>
      <c r="B67" s="273"/>
      <c r="C67" s="17">
        <v>2282</v>
      </c>
      <c r="D67" s="11">
        <v>1456</v>
      </c>
      <c r="E67" s="11">
        <v>0</v>
      </c>
      <c r="F67" s="11">
        <f t="shared" si="0"/>
        <v>1456</v>
      </c>
      <c r="G67" s="16" t="s">
        <v>69</v>
      </c>
    </row>
    <row r="68" spans="1:7">
      <c r="A68" s="273" t="s">
        <v>70</v>
      </c>
      <c r="B68" s="273"/>
      <c r="C68" s="17">
        <v>2400</v>
      </c>
      <c r="D68" s="11">
        <v>0</v>
      </c>
      <c r="E68" s="11">
        <v>0</v>
      </c>
      <c r="F68" s="11">
        <f t="shared" si="0"/>
        <v>0</v>
      </c>
      <c r="G68" s="16" t="s">
        <v>70</v>
      </c>
    </row>
    <row r="69" spans="1:7">
      <c r="A69" s="273" t="s">
        <v>71</v>
      </c>
      <c r="B69" s="273"/>
      <c r="C69" s="17">
        <v>2410</v>
      </c>
      <c r="D69" s="11">
        <v>0</v>
      </c>
      <c r="E69" s="11">
        <v>0</v>
      </c>
      <c r="F69" s="11">
        <f t="shared" si="0"/>
        <v>0</v>
      </c>
      <c r="G69" s="16" t="s">
        <v>71</v>
      </c>
    </row>
    <row r="70" spans="1:7">
      <c r="A70" s="273" t="s">
        <v>72</v>
      </c>
      <c r="B70" s="273"/>
      <c r="C70" s="17">
        <v>2420</v>
      </c>
      <c r="D70" s="11">
        <v>0</v>
      </c>
      <c r="E70" s="11">
        <v>0</v>
      </c>
      <c r="F70" s="11">
        <f t="shared" si="0"/>
        <v>0</v>
      </c>
      <c r="G70" s="16" t="s">
        <v>72</v>
      </c>
    </row>
    <row r="71" spans="1:7">
      <c r="A71" s="273" t="s">
        <v>73</v>
      </c>
      <c r="B71" s="273"/>
      <c r="C71" s="17">
        <v>2600</v>
      </c>
      <c r="D71" s="11">
        <v>0</v>
      </c>
      <c r="E71" s="11">
        <v>0</v>
      </c>
      <c r="F71" s="11">
        <f t="shared" si="0"/>
        <v>0</v>
      </c>
      <c r="G71" s="16" t="s">
        <v>73</v>
      </c>
    </row>
    <row r="72" spans="1:7" ht="24.75">
      <c r="A72" s="273" t="s">
        <v>74</v>
      </c>
      <c r="B72" s="273"/>
      <c r="C72" s="17">
        <v>2610</v>
      </c>
      <c r="D72" s="11">
        <v>0</v>
      </c>
      <c r="E72" s="11">
        <v>0</v>
      </c>
      <c r="F72" s="11">
        <f t="shared" si="0"/>
        <v>0</v>
      </c>
      <c r="G72" s="16" t="s">
        <v>74</v>
      </c>
    </row>
    <row r="73" spans="1:7" ht="24.75">
      <c r="A73" s="273" t="s">
        <v>75</v>
      </c>
      <c r="B73" s="273"/>
      <c r="C73" s="17">
        <v>2620</v>
      </c>
      <c r="D73" s="11">
        <v>0</v>
      </c>
      <c r="E73" s="11">
        <v>0</v>
      </c>
      <c r="F73" s="11">
        <f t="shared" si="0"/>
        <v>0</v>
      </c>
      <c r="G73" s="16" t="s">
        <v>75</v>
      </c>
    </row>
    <row r="74" spans="1:7" ht="24.75">
      <c r="A74" s="273" t="s">
        <v>76</v>
      </c>
      <c r="B74" s="273"/>
      <c r="C74" s="17">
        <v>2630</v>
      </c>
      <c r="D74" s="11">
        <v>0</v>
      </c>
      <c r="E74" s="11">
        <v>0</v>
      </c>
      <c r="F74" s="11">
        <f t="shared" si="0"/>
        <v>0</v>
      </c>
      <c r="G74" s="16" t="s">
        <v>76</v>
      </c>
    </row>
    <row r="75" spans="1:7">
      <c r="A75" s="273" t="s">
        <v>77</v>
      </c>
      <c r="B75" s="273"/>
      <c r="C75" s="17">
        <v>2700</v>
      </c>
      <c r="D75" s="11">
        <v>0</v>
      </c>
      <c r="E75" s="11">
        <v>0</v>
      </c>
      <c r="F75" s="11">
        <f t="shared" si="0"/>
        <v>0</v>
      </c>
      <c r="G75" s="16" t="s">
        <v>77</v>
      </c>
    </row>
    <row r="76" spans="1:7">
      <c r="A76" s="273" t="s">
        <v>78</v>
      </c>
      <c r="B76" s="273"/>
      <c r="C76" s="17">
        <v>2710</v>
      </c>
      <c r="D76" s="11">
        <v>0</v>
      </c>
      <c r="E76" s="11">
        <v>0</v>
      </c>
      <c r="F76" s="11">
        <f t="shared" si="0"/>
        <v>0</v>
      </c>
      <c r="G76" s="16" t="s">
        <v>78</v>
      </c>
    </row>
    <row r="77" spans="1:7">
      <c r="A77" s="273" t="s">
        <v>79</v>
      </c>
      <c r="B77" s="273"/>
      <c r="C77" s="17">
        <v>2720</v>
      </c>
      <c r="D77" s="11">
        <v>0</v>
      </c>
      <c r="E77" s="11">
        <v>0</v>
      </c>
      <c r="F77" s="11">
        <f t="shared" si="0"/>
        <v>0</v>
      </c>
      <c r="G77" s="16" t="s">
        <v>79</v>
      </c>
    </row>
    <row r="78" spans="1:7">
      <c r="A78" s="273" t="s">
        <v>80</v>
      </c>
      <c r="B78" s="273"/>
      <c r="C78" s="17">
        <v>2730</v>
      </c>
      <c r="D78" s="11">
        <v>0</v>
      </c>
      <c r="E78" s="11">
        <v>0</v>
      </c>
      <c r="F78" s="11">
        <f t="shared" si="0"/>
        <v>0</v>
      </c>
      <c r="G78" s="16" t="s">
        <v>80</v>
      </c>
    </row>
    <row r="79" spans="1:7">
      <c r="A79" s="273" t="s">
        <v>81</v>
      </c>
      <c r="B79" s="273"/>
      <c r="C79" s="17">
        <v>2800</v>
      </c>
      <c r="D79" s="11">
        <v>1700</v>
      </c>
      <c r="E79" s="11">
        <v>1700</v>
      </c>
      <c r="F79" s="11">
        <f t="shared" si="0"/>
        <v>3400</v>
      </c>
      <c r="G79" s="16" t="s">
        <v>81</v>
      </c>
    </row>
    <row r="80" spans="1:7">
      <c r="A80" s="273" t="s">
        <v>82</v>
      </c>
      <c r="B80" s="273"/>
      <c r="C80" s="17">
        <v>3000</v>
      </c>
      <c r="D80" s="11">
        <v>0</v>
      </c>
      <c r="E80" s="11">
        <v>19500</v>
      </c>
      <c r="F80" s="11">
        <f t="shared" si="0"/>
        <v>19500</v>
      </c>
      <c r="G80" s="16" t="s">
        <v>82</v>
      </c>
    </row>
    <row r="81" spans="1:7">
      <c r="A81" s="273" t="s">
        <v>83</v>
      </c>
      <c r="B81" s="273"/>
      <c r="C81" s="17">
        <v>3100</v>
      </c>
      <c r="D81" s="11">
        <v>0</v>
      </c>
      <c r="E81" s="11">
        <v>19500</v>
      </c>
      <c r="F81" s="11">
        <f t="shared" si="0"/>
        <v>19500</v>
      </c>
      <c r="G81" s="16" t="s">
        <v>83</v>
      </c>
    </row>
    <row r="82" spans="1:7" ht="24.75">
      <c r="A82" s="273" t="s">
        <v>84</v>
      </c>
      <c r="B82" s="273"/>
      <c r="C82" s="17">
        <v>3110</v>
      </c>
      <c r="D82" s="11">
        <v>0</v>
      </c>
      <c r="E82" s="11">
        <v>19500</v>
      </c>
      <c r="F82" s="11">
        <f t="shared" si="0"/>
        <v>19500</v>
      </c>
      <c r="G82" s="16" t="s">
        <v>84</v>
      </c>
    </row>
    <row r="83" spans="1:7">
      <c r="A83" s="273" t="s">
        <v>85</v>
      </c>
      <c r="B83" s="273"/>
      <c r="C83" s="17">
        <v>3120</v>
      </c>
      <c r="D83" s="11">
        <v>0</v>
      </c>
      <c r="E83" s="11">
        <v>0</v>
      </c>
      <c r="F83" s="11">
        <f t="shared" si="0"/>
        <v>0</v>
      </c>
      <c r="G83" s="16" t="s">
        <v>85</v>
      </c>
    </row>
    <row r="84" spans="1:7">
      <c r="A84" s="273" t="s">
        <v>86</v>
      </c>
      <c r="B84" s="273"/>
      <c r="C84" s="17">
        <v>3121</v>
      </c>
      <c r="D84" s="11">
        <v>0</v>
      </c>
      <c r="E84" s="11">
        <v>0</v>
      </c>
      <c r="F84" s="11">
        <f t="shared" si="0"/>
        <v>0</v>
      </c>
      <c r="G84" s="16" t="s">
        <v>86</v>
      </c>
    </row>
    <row r="85" spans="1:7">
      <c r="A85" s="273" t="s">
        <v>87</v>
      </c>
      <c r="B85" s="273"/>
      <c r="C85" s="17">
        <v>3122</v>
      </c>
      <c r="D85" s="11">
        <v>0</v>
      </c>
      <c r="E85" s="11">
        <v>0</v>
      </c>
      <c r="F85" s="11">
        <f t="shared" si="0"/>
        <v>0</v>
      </c>
      <c r="G85" s="16" t="s">
        <v>87</v>
      </c>
    </row>
    <row r="86" spans="1:7">
      <c r="A86" s="273" t="s">
        <v>88</v>
      </c>
      <c r="B86" s="273"/>
      <c r="C86" s="17">
        <v>3130</v>
      </c>
      <c r="D86" s="11">
        <v>0</v>
      </c>
      <c r="E86" s="11">
        <v>0</v>
      </c>
      <c r="F86" s="11">
        <f t="shared" si="0"/>
        <v>0</v>
      </c>
      <c r="G86" s="16" t="s">
        <v>88</v>
      </c>
    </row>
    <row r="87" spans="1:7">
      <c r="A87" s="273" t="s">
        <v>89</v>
      </c>
      <c r="B87" s="273"/>
      <c r="C87" s="17">
        <v>3131</v>
      </c>
      <c r="D87" s="11">
        <v>0</v>
      </c>
      <c r="E87" s="11">
        <v>0</v>
      </c>
      <c r="F87" s="11">
        <f t="shared" si="0"/>
        <v>0</v>
      </c>
      <c r="G87" s="16" t="s">
        <v>89</v>
      </c>
    </row>
    <row r="88" spans="1:7">
      <c r="A88" s="273" t="s">
        <v>90</v>
      </c>
      <c r="B88" s="273"/>
      <c r="C88" s="17">
        <v>3132</v>
      </c>
      <c r="D88" s="11">
        <v>0</v>
      </c>
      <c r="E88" s="11">
        <v>0</v>
      </c>
      <c r="F88" s="11">
        <f t="shared" si="0"/>
        <v>0</v>
      </c>
      <c r="G88" s="16" t="s">
        <v>90</v>
      </c>
    </row>
    <row r="89" spans="1:7">
      <c r="A89" s="273" t="s">
        <v>91</v>
      </c>
      <c r="B89" s="273"/>
      <c r="C89" s="17">
        <v>3140</v>
      </c>
      <c r="D89" s="11">
        <v>0</v>
      </c>
      <c r="E89" s="11">
        <v>0</v>
      </c>
      <c r="F89" s="11">
        <f t="shared" si="0"/>
        <v>0</v>
      </c>
      <c r="G89" s="16" t="s">
        <v>91</v>
      </c>
    </row>
    <row r="90" spans="1:7">
      <c r="A90" s="273" t="s">
        <v>92</v>
      </c>
      <c r="B90" s="273"/>
      <c r="C90" s="17">
        <v>3141</v>
      </c>
      <c r="D90" s="11">
        <v>0</v>
      </c>
      <c r="E90" s="11">
        <v>0</v>
      </c>
      <c r="F90" s="11">
        <f t="shared" si="0"/>
        <v>0</v>
      </c>
      <c r="G90" s="16" t="s">
        <v>92</v>
      </c>
    </row>
    <row r="91" spans="1:7">
      <c r="A91" s="273" t="s">
        <v>93</v>
      </c>
      <c r="B91" s="273"/>
      <c r="C91" s="17">
        <v>3142</v>
      </c>
      <c r="D91" s="11">
        <v>0</v>
      </c>
      <c r="E91" s="11">
        <v>0</v>
      </c>
      <c r="F91" s="11">
        <f t="shared" si="0"/>
        <v>0</v>
      </c>
      <c r="G91" s="16" t="s">
        <v>93</v>
      </c>
    </row>
    <row r="92" spans="1:7">
      <c r="A92" s="273" t="s">
        <v>94</v>
      </c>
      <c r="B92" s="273"/>
      <c r="C92" s="17">
        <v>3143</v>
      </c>
      <c r="D92" s="11">
        <v>0</v>
      </c>
      <c r="E92" s="11">
        <v>0</v>
      </c>
      <c r="F92" s="11">
        <f t="shared" si="0"/>
        <v>0</v>
      </c>
      <c r="G92" s="16" t="s">
        <v>94</v>
      </c>
    </row>
    <row r="93" spans="1:7">
      <c r="A93" s="273" t="s">
        <v>95</v>
      </c>
      <c r="B93" s="273"/>
      <c r="C93" s="17">
        <v>3150</v>
      </c>
      <c r="D93" s="11">
        <v>0</v>
      </c>
      <c r="E93" s="11">
        <v>0</v>
      </c>
      <c r="F93" s="11">
        <f t="shared" si="0"/>
        <v>0</v>
      </c>
      <c r="G93" s="16" t="s">
        <v>95</v>
      </c>
    </row>
    <row r="94" spans="1:7">
      <c r="A94" s="273" t="s">
        <v>96</v>
      </c>
      <c r="B94" s="273"/>
      <c r="C94" s="17">
        <v>3160</v>
      </c>
      <c r="D94" s="11">
        <v>0</v>
      </c>
      <c r="E94" s="11">
        <v>0</v>
      </c>
      <c r="F94" s="11">
        <f t="shared" si="0"/>
        <v>0</v>
      </c>
      <c r="G94" s="16" t="s">
        <v>96</v>
      </c>
    </row>
    <row r="95" spans="1:7">
      <c r="A95" s="273" t="s">
        <v>97</v>
      </c>
      <c r="B95" s="273"/>
      <c r="C95" s="17">
        <v>3200</v>
      </c>
      <c r="D95" s="11">
        <v>0</v>
      </c>
      <c r="E95" s="11">
        <v>0</v>
      </c>
      <c r="F95" s="11">
        <f t="shared" si="0"/>
        <v>0</v>
      </c>
      <c r="G95" s="16" t="s">
        <v>97</v>
      </c>
    </row>
    <row r="96" spans="1:7" ht="24.75">
      <c r="A96" s="273" t="s">
        <v>98</v>
      </c>
      <c r="B96" s="273"/>
      <c r="C96" s="17">
        <v>3210</v>
      </c>
      <c r="D96" s="11">
        <v>0</v>
      </c>
      <c r="E96" s="11">
        <v>0</v>
      </c>
      <c r="F96" s="11">
        <f t="shared" si="0"/>
        <v>0</v>
      </c>
      <c r="G96" s="16" t="s">
        <v>98</v>
      </c>
    </row>
    <row r="97" spans="1:7" ht="24.75">
      <c r="A97" s="273" t="s">
        <v>99</v>
      </c>
      <c r="B97" s="273"/>
      <c r="C97" s="17">
        <v>3220</v>
      </c>
      <c r="D97" s="11">
        <v>0</v>
      </c>
      <c r="E97" s="11">
        <v>0</v>
      </c>
      <c r="F97" s="11">
        <f t="shared" si="0"/>
        <v>0</v>
      </c>
      <c r="G97" s="16" t="s">
        <v>99</v>
      </c>
    </row>
    <row r="98" spans="1:7" ht="24.75">
      <c r="A98" s="273" t="s">
        <v>100</v>
      </c>
      <c r="B98" s="273"/>
      <c r="C98" s="17">
        <v>3230</v>
      </c>
      <c r="D98" s="11">
        <v>0</v>
      </c>
      <c r="E98" s="11">
        <v>0</v>
      </c>
      <c r="F98" s="11">
        <f t="shared" si="0"/>
        <v>0</v>
      </c>
      <c r="G98" s="16" t="s">
        <v>100</v>
      </c>
    </row>
    <row r="99" spans="1:7">
      <c r="A99" s="273" t="s">
        <v>101</v>
      </c>
      <c r="B99" s="273"/>
      <c r="C99" s="17">
        <v>3240</v>
      </c>
      <c r="D99" s="11">
        <v>0</v>
      </c>
      <c r="E99" s="11">
        <v>0</v>
      </c>
      <c r="F99" s="11">
        <f t="shared" si="0"/>
        <v>0</v>
      </c>
      <c r="G99" s="16" t="s">
        <v>101</v>
      </c>
    </row>
    <row r="100" spans="1:7">
      <c r="A100" s="273" t="s">
        <v>102</v>
      </c>
      <c r="B100" s="273"/>
      <c r="C100" s="17">
        <v>4110</v>
      </c>
      <c r="D100" s="11">
        <v>0</v>
      </c>
      <c r="E100" s="11">
        <v>0</v>
      </c>
      <c r="F100" s="11">
        <f t="shared" si="0"/>
        <v>0</v>
      </c>
      <c r="G100" s="16" t="s">
        <v>102</v>
      </c>
    </row>
    <row r="101" spans="1:7" ht="24.75">
      <c r="A101" s="273" t="s">
        <v>103</v>
      </c>
      <c r="B101" s="273"/>
      <c r="C101" s="17">
        <v>4111</v>
      </c>
      <c r="D101" s="11">
        <v>0</v>
      </c>
      <c r="E101" s="11">
        <v>0</v>
      </c>
      <c r="F101" s="11">
        <f t="shared" si="0"/>
        <v>0</v>
      </c>
      <c r="G101" s="16" t="s">
        <v>103</v>
      </c>
    </row>
    <row r="102" spans="1:7" ht="24.75">
      <c r="A102" s="273" t="s">
        <v>104</v>
      </c>
      <c r="B102" s="273"/>
      <c r="C102" s="17">
        <v>4112</v>
      </c>
      <c r="D102" s="11">
        <v>0</v>
      </c>
      <c r="E102" s="11">
        <v>0</v>
      </c>
      <c r="F102" s="11">
        <f t="shared" si="0"/>
        <v>0</v>
      </c>
      <c r="G102" s="16" t="s">
        <v>104</v>
      </c>
    </row>
    <row r="103" spans="1:7">
      <c r="A103" s="273" t="s">
        <v>105</v>
      </c>
      <c r="B103" s="273"/>
      <c r="C103" s="17">
        <v>4113</v>
      </c>
      <c r="D103" s="11">
        <v>0</v>
      </c>
      <c r="E103" s="11">
        <v>0</v>
      </c>
      <c r="F103" s="11">
        <f t="shared" si="0"/>
        <v>0</v>
      </c>
      <c r="G103" s="16" t="s">
        <v>105</v>
      </c>
    </row>
    <row r="104" spans="1:7">
      <c r="A104" s="273" t="s">
        <v>106</v>
      </c>
      <c r="B104" s="273"/>
      <c r="C104" s="17">
        <v>4210</v>
      </c>
      <c r="D104" s="11">
        <v>0</v>
      </c>
      <c r="E104" s="11">
        <v>0</v>
      </c>
      <c r="F104" s="11">
        <f t="shared" si="0"/>
        <v>0</v>
      </c>
      <c r="G104" s="16" t="s">
        <v>106</v>
      </c>
    </row>
    <row r="105" spans="1:7">
      <c r="A105" s="273" t="s">
        <v>107</v>
      </c>
      <c r="B105" s="273"/>
      <c r="C105" s="17">
        <v>9000</v>
      </c>
      <c r="D105" s="11">
        <v>0</v>
      </c>
      <c r="E105" s="11">
        <v>0</v>
      </c>
      <c r="F105" s="11">
        <f t="shared" si="0"/>
        <v>0</v>
      </c>
      <c r="G105" s="16" t="s">
        <v>107</v>
      </c>
    </row>
    <row r="108" spans="1:7">
      <c r="A108" s="274" t="s">
        <v>108</v>
      </c>
      <c r="B108" s="274"/>
      <c r="D108" s="18"/>
      <c r="F108" s="18" t="s">
        <v>109</v>
      </c>
    </row>
    <row r="109" spans="1:7">
      <c r="D109" s="19" t="s">
        <v>110</v>
      </c>
      <c r="F109" s="19" t="s">
        <v>111</v>
      </c>
    </row>
    <row r="110" spans="1:7">
      <c r="A110" s="274" t="s">
        <v>112</v>
      </c>
      <c r="B110" s="274"/>
      <c r="D110" s="18"/>
      <c r="F110" s="18" t="s">
        <v>113</v>
      </c>
    </row>
    <row r="111" spans="1:7">
      <c r="D111" s="19" t="s">
        <v>110</v>
      </c>
      <c r="F111" s="19" t="s">
        <v>111</v>
      </c>
    </row>
    <row r="112" spans="1:7">
      <c r="A112" t="s">
        <v>114</v>
      </c>
      <c r="B112" s="18" t="s">
        <v>115</v>
      </c>
    </row>
    <row r="113" spans="1:6">
      <c r="B113" s="4" t="s">
        <v>116</v>
      </c>
    </row>
    <row r="115" spans="1:6">
      <c r="A115" s="272" t="s">
        <v>117</v>
      </c>
      <c r="B115" s="272"/>
      <c r="C115" s="272"/>
      <c r="D115" s="272"/>
      <c r="E115" s="272"/>
      <c r="F115" s="272"/>
    </row>
    <row r="116" spans="1:6">
      <c r="A116" s="272" t="s">
        <v>118</v>
      </c>
      <c r="B116" s="272"/>
      <c r="C116" s="272"/>
      <c r="D116" s="272"/>
      <c r="E116" s="272"/>
      <c r="F116" s="272"/>
    </row>
  </sheetData>
  <mergeCells count="106">
    <mergeCell ref="D1:F1"/>
    <mergeCell ref="B2:F2"/>
    <mergeCell ref="D3:F3"/>
    <mergeCell ref="D4:F4"/>
    <mergeCell ref="D5:F5"/>
    <mergeCell ref="D6:F6"/>
    <mergeCell ref="C15:F15"/>
    <mergeCell ref="B17:F17"/>
    <mergeCell ref="B18:F18"/>
    <mergeCell ref="B19:F19"/>
    <mergeCell ref="A21:B22"/>
    <mergeCell ref="C21:C22"/>
    <mergeCell ref="D21:E21"/>
    <mergeCell ref="F21:F22"/>
    <mergeCell ref="D7:F7"/>
    <mergeCell ref="D8:F8"/>
    <mergeCell ref="A10:F10"/>
    <mergeCell ref="A12:F12"/>
    <mergeCell ref="C13:F13"/>
    <mergeCell ref="A14:F14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41:B41"/>
    <mergeCell ref="A42:B42"/>
    <mergeCell ref="A43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115:F115"/>
    <mergeCell ref="A116:F116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W153"/>
  <sheetViews>
    <sheetView workbookViewId="0">
      <selection activeCell="C14" sqref="C14"/>
    </sheetView>
  </sheetViews>
  <sheetFormatPr defaultRowHeight="15.75"/>
  <cols>
    <col min="1" max="1" width="57.5703125" style="137" customWidth="1"/>
    <col min="2" max="2" width="14.5703125" style="137" customWidth="1"/>
    <col min="3" max="3" width="16.140625" style="137" customWidth="1"/>
    <col min="4" max="4" width="11.42578125" style="137" customWidth="1"/>
    <col min="5" max="5" width="20.42578125" style="137" customWidth="1"/>
    <col min="6" max="6" width="15.42578125" style="137" customWidth="1"/>
    <col min="7" max="7" width="14.85546875" style="137" customWidth="1"/>
    <col min="8" max="8" width="13.42578125" style="137" customWidth="1"/>
    <col min="9" max="16384" width="9.140625" style="138"/>
  </cols>
  <sheetData>
    <row r="1" spans="1:12" s="69" customFormat="1" ht="18.75">
      <c r="A1" s="319" t="s">
        <v>212</v>
      </c>
      <c r="B1" s="319"/>
      <c r="C1" s="319"/>
      <c r="D1" s="319"/>
      <c r="E1" s="319"/>
      <c r="F1" s="319"/>
      <c r="G1" s="319"/>
      <c r="H1" s="319"/>
    </row>
    <row r="2" spans="1:12" s="72" customFormat="1" ht="18.75">
      <c r="A2" s="70"/>
      <c r="B2" s="70"/>
      <c r="C2" s="70"/>
      <c r="D2" s="70"/>
      <c r="E2" s="70"/>
      <c r="F2" s="70"/>
      <c r="G2" s="70"/>
      <c r="H2" s="71" t="s">
        <v>126</v>
      </c>
    </row>
    <row r="3" spans="1:12" s="69" customFormat="1" ht="16.5" thickBot="1">
      <c r="A3" s="320" t="s">
        <v>20</v>
      </c>
      <c r="B3" s="323" t="s">
        <v>25</v>
      </c>
      <c r="C3" s="324"/>
      <c r="D3" s="325"/>
      <c r="E3" s="326"/>
      <c r="F3" s="327" t="s">
        <v>127</v>
      </c>
      <c r="G3" s="328"/>
      <c r="H3" s="329"/>
    </row>
    <row r="4" spans="1:12" s="69" customFormat="1">
      <c r="A4" s="321"/>
      <c r="B4" s="320" t="s">
        <v>128</v>
      </c>
      <c r="C4" s="330" t="s">
        <v>129</v>
      </c>
      <c r="D4" s="332" t="s">
        <v>130</v>
      </c>
      <c r="E4" s="334" t="s">
        <v>213</v>
      </c>
      <c r="F4" s="327" t="s">
        <v>132</v>
      </c>
      <c r="G4" s="329"/>
      <c r="H4" s="336" t="s">
        <v>133</v>
      </c>
      <c r="I4" s="73"/>
      <c r="J4" s="73"/>
      <c r="K4" s="73"/>
      <c r="L4" s="73"/>
    </row>
    <row r="5" spans="1:12" s="69" customFormat="1">
      <c r="A5" s="322"/>
      <c r="B5" s="322"/>
      <c r="C5" s="331"/>
      <c r="D5" s="333"/>
      <c r="E5" s="335"/>
      <c r="F5" s="74" t="s">
        <v>134</v>
      </c>
      <c r="G5" s="74" t="s">
        <v>135</v>
      </c>
      <c r="H5" s="337"/>
      <c r="I5" s="73"/>
      <c r="J5" s="73"/>
      <c r="K5" s="73"/>
      <c r="L5" s="73"/>
    </row>
    <row r="6" spans="1:12" s="69" customFormat="1">
      <c r="A6" s="75" t="s">
        <v>136</v>
      </c>
      <c r="B6" s="76"/>
      <c r="C6" s="77"/>
      <c r="D6" s="78"/>
      <c r="E6" s="79"/>
      <c r="F6" s="80">
        <f>3400+4170</f>
        <v>7570</v>
      </c>
      <c r="G6" s="80">
        <v>17009.68</v>
      </c>
      <c r="H6" s="81">
        <f>9086.8+44041.37</f>
        <v>53128.17</v>
      </c>
      <c r="I6" s="73"/>
      <c r="J6" s="73"/>
      <c r="K6" s="73"/>
      <c r="L6" s="73"/>
    </row>
    <row r="7" spans="1:12" s="69" customFormat="1">
      <c r="A7" s="82" t="s">
        <v>214</v>
      </c>
      <c r="B7" s="76">
        <v>106429.2</v>
      </c>
      <c r="C7" s="77"/>
      <c r="D7" s="78"/>
      <c r="E7" s="83">
        <f>B7+B11-D11</f>
        <v>140870.77999999991</v>
      </c>
      <c r="F7" s="84"/>
      <c r="G7" s="84"/>
      <c r="H7" s="74"/>
      <c r="I7" s="73"/>
      <c r="J7" s="73"/>
      <c r="K7" s="73"/>
      <c r="L7" s="73"/>
    </row>
    <row r="8" spans="1:12" s="69" customFormat="1">
      <c r="A8" s="82" t="s">
        <v>138</v>
      </c>
      <c r="B8" s="85">
        <v>1010559.24</v>
      </c>
      <c r="C8" s="77"/>
      <c r="D8" s="78"/>
      <c r="E8" s="79"/>
      <c r="F8" s="74"/>
      <c r="G8" s="74"/>
      <c r="H8" s="74"/>
      <c r="I8" s="73"/>
      <c r="J8" s="73"/>
      <c r="K8" s="73"/>
      <c r="L8" s="73"/>
    </row>
    <row r="9" spans="1:12" s="69" customFormat="1">
      <c r="A9" s="82" t="s">
        <v>139</v>
      </c>
      <c r="B9" s="85">
        <v>3300</v>
      </c>
      <c r="C9" s="77"/>
      <c r="D9" s="78"/>
      <c r="E9" s="79"/>
      <c r="F9" s="74"/>
      <c r="G9" s="74"/>
      <c r="H9" s="74"/>
      <c r="I9" s="73"/>
      <c r="J9" s="73"/>
      <c r="K9" s="73"/>
      <c r="L9" s="73"/>
    </row>
    <row r="10" spans="1:12" s="69" customFormat="1">
      <c r="A10" s="82" t="s">
        <v>140</v>
      </c>
      <c r="B10" s="85"/>
      <c r="C10" s="77"/>
      <c r="D10" s="78"/>
      <c r="E10" s="79"/>
      <c r="F10" s="74"/>
      <c r="G10" s="74"/>
      <c r="H10" s="74"/>
      <c r="I10" s="73"/>
      <c r="J10" s="73"/>
      <c r="K10" s="73"/>
      <c r="L10" s="73"/>
    </row>
    <row r="11" spans="1:12" s="69" customFormat="1">
      <c r="A11" s="86" t="s">
        <v>23</v>
      </c>
      <c r="B11" s="87">
        <f>SUM(B8:B10)</f>
        <v>1013859.24</v>
      </c>
      <c r="C11" s="88">
        <f t="shared" ref="C11:H11" si="0">C12+C13+C14+C25+C26+C27+C34+C36+C37+C38+C39+C40+C41+C42</f>
        <v>1100650</v>
      </c>
      <c r="D11" s="89">
        <f t="shared" si="0"/>
        <v>979417.66</v>
      </c>
      <c r="E11" s="83">
        <f t="shared" si="0"/>
        <v>121232.34000000004</v>
      </c>
      <c r="F11" s="84">
        <f t="shared" si="0"/>
        <v>7570</v>
      </c>
      <c r="G11" s="84">
        <f t="shared" si="0"/>
        <v>17009.68</v>
      </c>
      <c r="H11" s="84">
        <f t="shared" si="0"/>
        <v>53128.17</v>
      </c>
      <c r="I11" s="73"/>
      <c r="J11" s="73"/>
      <c r="K11" s="73"/>
      <c r="L11" s="73"/>
    </row>
    <row r="12" spans="1:12" s="69" customFormat="1">
      <c r="A12" s="90" t="s">
        <v>141</v>
      </c>
      <c r="B12" s="90"/>
      <c r="C12" s="91">
        <v>231610</v>
      </c>
      <c r="D12" s="92">
        <v>231603.39</v>
      </c>
      <c r="E12" s="93">
        <f t="shared" ref="E12:E42" si="1">C12-D12</f>
        <v>6.6099999999860302</v>
      </c>
      <c r="F12" s="74"/>
      <c r="G12" s="74"/>
      <c r="H12" s="81"/>
      <c r="I12" s="73"/>
      <c r="J12" s="73"/>
      <c r="K12" s="73"/>
      <c r="L12" s="73"/>
    </row>
    <row r="13" spans="1:12" s="69" customFormat="1">
      <c r="A13" s="90" t="s">
        <v>142</v>
      </c>
      <c r="B13" s="90"/>
      <c r="C13" s="91">
        <v>50960</v>
      </c>
      <c r="D13" s="92">
        <v>50952.77</v>
      </c>
      <c r="E13" s="93">
        <f t="shared" si="1"/>
        <v>7.2300000000032014</v>
      </c>
      <c r="F13" s="74"/>
      <c r="G13" s="74"/>
      <c r="H13" s="81"/>
      <c r="I13" s="73"/>
      <c r="J13" s="73"/>
      <c r="K13" s="73"/>
      <c r="L13" s="73"/>
    </row>
    <row r="14" spans="1:12" s="96" customFormat="1">
      <c r="A14" s="94" t="s">
        <v>143</v>
      </c>
      <c r="B14" s="94"/>
      <c r="C14" s="88">
        <v>107980</v>
      </c>
      <c r="D14" s="78">
        <v>107970.94</v>
      </c>
      <c r="E14" s="79">
        <f t="shared" si="1"/>
        <v>9.0599999999976717</v>
      </c>
      <c r="F14" s="84">
        <v>7570</v>
      </c>
      <c r="G14" s="84">
        <v>17009.68</v>
      </c>
      <c r="H14" s="84"/>
      <c r="I14" s="95"/>
      <c r="J14" s="95"/>
      <c r="K14" s="95"/>
      <c r="L14" s="95"/>
    </row>
    <row r="15" spans="1:12" s="101" customFormat="1">
      <c r="A15" s="97" t="s">
        <v>144</v>
      </c>
      <c r="B15" s="97"/>
      <c r="C15" s="98">
        <v>8470.1</v>
      </c>
      <c r="D15" s="99">
        <v>8470.1</v>
      </c>
      <c r="E15" s="93">
        <f t="shared" si="1"/>
        <v>0</v>
      </c>
      <c r="F15" s="100"/>
      <c r="G15" s="100"/>
      <c r="H15" s="100"/>
    </row>
    <row r="16" spans="1:12" s="101" customFormat="1">
      <c r="A16" s="97" t="s">
        <v>215</v>
      </c>
      <c r="B16" s="97"/>
      <c r="C16" s="98">
        <v>8478</v>
      </c>
      <c r="D16" s="99">
        <v>8478</v>
      </c>
      <c r="E16" s="93">
        <f t="shared" si="1"/>
        <v>0</v>
      </c>
      <c r="F16" s="100"/>
      <c r="G16" s="100"/>
      <c r="H16" s="100"/>
    </row>
    <row r="17" spans="1:8" s="101" customFormat="1">
      <c r="A17" s="97" t="s">
        <v>146</v>
      </c>
      <c r="B17" s="97"/>
      <c r="C17" s="98">
        <v>19750.29</v>
      </c>
      <c r="D17" s="99">
        <v>19750.29</v>
      </c>
      <c r="E17" s="93">
        <f t="shared" si="1"/>
        <v>0</v>
      </c>
      <c r="F17" s="100">
        <v>3400</v>
      </c>
      <c r="G17" s="100"/>
      <c r="H17" s="100"/>
    </row>
    <row r="18" spans="1:8" s="101" customFormat="1">
      <c r="A18" s="97" t="s">
        <v>147</v>
      </c>
      <c r="B18" s="97"/>
      <c r="C18" s="98">
        <f>7686.46+9583.3</f>
        <v>17269.759999999998</v>
      </c>
      <c r="D18" s="99">
        <f>7686.46+9583.3</f>
        <v>17269.759999999998</v>
      </c>
      <c r="E18" s="93">
        <f t="shared" si="1"/>
        <v>0</v>
      </c>
      <c r="F18" s="100"/>
      <c r="G18" s="100" t="s">
        <v>216</v>
      </c>
      <c r="H18" s="100"/>
    </row>
    <row r="19" spans="1:8" s="101" customFormat="1">
      <c r="A19" s="97" t="s">
        <v>217</v>
      </c>
      <c r="B19" s="97"/>
      <c r="C19" s="98">
        <v>2060.64</v>
      </c>
      <c r="D19" s="99">
        <v>2060.64</v>
      </c>
      <c r="E19" s="93">
        <f t="shared" si="1"/>
        <v>0</v>
      </c>
      <c r="F19" s="100"/>
      <c r="G19" s="100"/>
      <c r="H19" s="100"/>
    </row>
    <row r="20" spans="1:8" s="101" customFormat="1" ht="30">
      <c r="A20" s="97" t="s">
        <v>218</v>
      </c>
      <c r="B20" s="97"/>
      <c r="C20" s="98">
        <v>2458.3200000000002</v>
      </c>
      <c r="D20" s="99">
        <v>2458.3200000000002</v>
      </c>
      <c r="E20" s="93">
        <f t="shared" si="1"/>
        <v>0</v>
      </c>
      <c r="F20" s="100"/>
      <c r="G20" s="100"/>
      <c r="H20" s="100"/>
    </row>
    <row r="21" spans="1:8" s="101" customFormat="1">
      <c r="A21" s="97" t="s">
        <v>219</v>
      </c>
      <c r="B21" s="97"/>
      <c r="C21" s="98">
        <f>3500+3507</f>
        <v>7007</v>
      </c>
      <c r="D21" s="99">
        <f>3500+3507</f>
        <v>7007</v>
      </c>
      <c r="E21" s="93">
        <f t="shared" si="1"/>
        <v>0</v>
      </c>
      <c r="F21" s="100"/>
      <c r="G21" s="100">
        <v>968.48</v>
      </c>
      <c r="H21" s="100"/>
    </row>
    <row r="22" spans="1:8" s="101" customFormat="1">
      <c r="A22" s="102" t="s">
        <v>220</v>
      </c>
      <c r="B22" s="103"/>
      <c r="C22" s="104"/>
      <c r="D22" s="105"/>
      <c r="E22" s="93">
        <f t="shared" si="1"/>
        <v>0</v>
      </c>
      <c r="F22" s="106"/>
      <c r="G22" s="106">
        <v>3550</v>
      </c>
      <c r="H22" s="103"/>
    </row>
    <row r="23" spans="1:8" s="101" customFormat="1">
      <c r="A23" s="97" t="s">
        <v>221</v>
      </c>
      <c r="B23" s="103"/>
      <c r="C23" s="104"/>
      <c r="D23" s="105"/>
      <c r="E23" s="93">
        <f t="shared" si="1"/>
        <v>0</v>
      </c>
      <c r="F23" s="106"/>
      <c r="G23" s="106">
        <v>8740</v>
      </c>
      <c r="H23" s="103"/>
    </row>
    <row r="24" spans="1:8" s="101" customFormat="1">
      <c r="A24" s="97" t="s">
        <v>222</v>
      </c>
      <c r="B24" s="97"/>
      <c r="C24" s="98">
        <f>2875.61+9209.64+1584+2005.5+26802.08+9.06</f>
        <v>42485.89</v>
      </c>
      <c r="D24" s="99">
        <f>2875.61+9209.64+1584+2005.5+26802.08</f>
        <v>42476.83</v>
      </c>
      <c r="E24" s="93">
        <f t="shared" si="1"/>
        <v>9.0599999999976717</v>
      </c>
      <c r="F24" s="100" t="s">
        <v>223</v>
      </c>
      <c r="G24" s="100" t="s">
        <v>224</v>
      </c>
      <c r="H24" s="100"/>
    </row>
    <row r="25" spans="1:8" s="101" customFormat="1">
      <c r="A25" s="97" t="s">
        <v>153</v>
      </c>
      <c r="B25" s="97"/>
      <c r="C25" s="98">
        <v>1000</v>
      </c>
      <c r="D25" s="99">
        <v>975</v>
      </c>
      <c r="E25" s="93">
        <f t="shared" si="1"/>
        <v>25</v>
      </c>
      <c r="F25" s="100"/>
      <c r="G25" s="100"/>
      <c r="H25" s="100"/>
    </row>
    <row r="26" spans="1:8" s="101" customFormat="1">
      <c r="A26" s="97" t="s">
        <v>154</v>
      </c>
      <c r="B26" s="97"/>
      <c r="C26" s="98">
        <v>650000</v>
      </c>
      <c r="D26" s="99">
        <v>535667.71</v>
      </c>
      <c r="E26" s="93">
        <f t="shared" si="1"/>
        <v>114332.29000000004</v>
      </c>
      <c r="F26" s="100"/>
      <c r="G26" s="100"/>
      <c r="H26" s="100"/>
    </row>
    <row r="27" spans="1:8" s="111" customFormat="1" ht="16.5" thickBot="1">
      <c r="A27" s="107" t="s">
        <v>155</v>
      </c>
      <c r="B27" s="107"/>
      <c r="C27" s="108">
        <v>28700</v>
      </c>
      <c r="D27" s="109">
        <v>28434.09</v>
      </c>
      <c r="E27" s="79">
        <f t="shared" si="1"/>
        <v>265.90999999999985</v>
      </c>
      <c r="F27" s="110"/>
      <c r="G27" s="110"/>
      <c r="H27" s="110">
        <v>53128.17</v>
      </c>
    </row>
    <row r="28" spans="1:8" s="101" customFormat="1" ht="16.5" thickBot="1">
      <c r="A28" s="112" t="s">
        <v>225</v>
      </c>
      <c r="B28" s="113"/>
      <c r="C28" s="114">
        <f>3000+591.07</f>
        <v>3591.07</v>
      </c>
      <c r="D28" s="115">
        <f>3000+591.07</f>
        <v>3591.07</v>
      </c>
      <c r="E28" s="93">
        <f t="shared" si="1"/>
        <v>0</v>
      </c>
      <c r="F28" s="100"/>
      <c r="G28" s="100"/>
      <c r="H28" s="100"/>
    </row>
    <row r="29" spans="1:8" s="101" customFormat="1" ht="16.5" thickBot="1">
      <c r="A29" s="116" t="s">
        <v>226</v>
      </c>
      <c r="B29" s="113"/>
      <c r="C29" s="114">
        <v>2106.17</v>
      </c>
      <c r="D29" s="115">
        <v>2106.17</v>
      </c>
      <c r="E29" s="93">
        <f t="shared" si="1"/>
        <v>0</v>
      </c>
      <c r="F29" s="100"/>
      <c r="G29" s="100"/>
      <c r="H29" s="100"/>
    </row>
    <row r="30" spans="1:8" s="101" customFormat="1">
      <c r="A30" s="117" t="s">
        <v>227</v>
      </c>
      <c r="B30" s="118"/>
      <c r="C30" s="119">
        <f>850.94+720</f>
        <v>1570.94</v>
      </c>
      <c r="D30" s="120">
        <f>850.94+720</f>
        <v>1570.94</v>
      </c>
      <c r="E30" s="93">
        <f t="shared" si="1"/>
        <v>0</v>
      </c>
      <c r="F30" s="100"/>
      <c r="G30" s="100"/>
      <c r="H30" s="100"/>
    </row>
    <row r="31" spans="1:8" s="101" customFormat="1" ht="16.5" thickBot="1">
      <c r="A31" s="121" t="s">
        <v>228</v>
      </c>
      <c r="B31" s="122"/>
      <c r="C31" s="123"/>
      <c r="D31" s="124"/>
      <c r="E31" s="93">
        <f t="shared" si="1"/>
        <v>0</v>
      </c>
      <c r="F31" s="100"/>
      <c r="G31" s="100"/>
      <c r="H31" s="100">
        <v>9086.7999999999993</v>
      </c>
    </row>
    <row r="32" spans="1:8" s="101" customFormat="1" ht="30.75" thickBot="1">
      <c r="A32" s="116" t="s">
        <v>229</v>
      </c>
      <c r="B32" s="113"/>
      <c r="C32" s="114">
        <f>1260+823.2</f>
        <v>2083.1999999999998</v>
      </c>
      <c r="D32" s="115">
        <f>1260+823.2</f>
        <v>2083.1999999999998</v>
      </c>
      <c r="E32" s="93">
        <f t="shared" si="1"/>
        <v>0</v>
      </c>
      <c r="F32" s="100"/>
      <c r="G32" s="100"/>
      <c r="H32" s="100"/>
    </row>
    <row r="33" spans="1:8" s="101" customFormat="1">
      <c r="A33" s="117" t="s">
        <v>230</v>
      </c>
      <c r="B33" s="118"/>
      <c r="C33" s="119">
        <v>15021.95</v>
      </c>
      <c r="D33" s="120">
        <v>15021.95</v>
      </c>
      <c r="E33" s="93">
        <f t="shared" si="1"/>
        <v>0</v>
      </c>
      <c r="F33" s="100"/>
      <c r="G33" s="100"/>
      <c r="H33" s="100">
        <v>44041.37</v>
      </c>
    </row>
    <row r="34" spans="1:8" s="101" customFormat="1" ht="16.5" thickBot="1">
      <c r="A34" s="122" t="s">
        <v>171</v>
      </c>
      <c r="B34" s="122"/>
      <c r="C34" s="123"/>
      <c r="D34" s="124"/>
      <c r="E34" s="93">
        <f t="shared" si="1"/>
        <v>0</v>
      </c>
      <c r="F34" s="100"/>
      <c r="G34" s="100"/>
      <c r="H34" s="100"/>
    </row>
    <row r="35" spans="1:8" s="101" customFormat="1" ht="30.75" thickBot="1">
      <c r="A35" s="116" t="s">
        <v>231</v>
      </c>
      <c r="B35" s="113"/>
      <c r="C35" s="114">
        <f>4060.76+265.91</f>
        <v>4326.67</v>
      </c>
      <c r="D35" s="115">
        <f>4060.76</f>
        <v>4060.76</v>
      </c>
      <c r="E35" s="93">
        <f t="shared" si="1"/>
        <v>265.90999999999985</v>
      </c>
      <c r="F35" s="100"/>
      <c r="G35" s="100"/>
      <c r="H35" s="100"/>
    </row>
    <row r="36" spans="1:8" s="101" customFormat="1" ht="30.75" thickBot="1">
      <c r="A36" s="112" t="s">
        <v>232</v>
      </c>
      <c r="B36" s="113"/>
      <c r="C36" s="114">
        <v>1200</v>
      </c>
      <c r="D36" s="115">
        <v>1110</v>
      </c>
      <c r="E36" s="93">
        <f t="shared" si="1"/>
        <v>90</v>
      </c>
      <c r="F36" s="100"/>
      <c r="G36" s="100"/>
      <c r="H36" s="100"/>
    </row>
    <row r="37" spans="1:8" s="101" customFormat="1">
      <c r="A37" s="125" t="s">
        <v>179</v>
      </c>
      <c r="B37" s="126"/>
      <c r="C37" s="127">
        <v>10000</v>
      </c>
      <c r="D37" s="128">
        <v>10000</v>
      </c>
      <c r="E37" s="93">
        <f t="shared" si="1"/>
        <v>0</v>
      </c>
      <c r="F37" s="100"/>
      <c r="G37" s="100"/>
      <c r="H37" s="100"/>
    </row>
    <row r="38" spans="1:8" s="101" customFormat="1">
      <c r="A38" s="129" t="s">
        <v>180</v>
      </c>
      <c r="B38" s="90"/>
      <c r="C38" s="98">
        <v>2500</v>
      </c>
      <c r="D38" s="99">
        <v>2500</v>
      </c>
      <c r="E38" s="93">
        <f t="shared" si="1"/>
        <v>0</v>
      </c>
      <c r="F38" s="100"/>
      <c r="G38" s="100"/>
      <c r="H38" s="100"/>
    </row>
    <row r="39" spans="1:8" s="101" customFormat="1" ht="16.5" thickBot="1">
      <c r="A39" s="130" t="s">
        <v>181</v>
      </c>
      <c r="B39" s="131"/>
      <c r="C39" s="132">
        <v>3000</v>
      </c>
      <c r="D39" s="133">
        <v>3000</v>
      </c>
      <c r="E39" s="93">
        <f t="shared" si="1"/>
        <v>0</v>
      </c>
      <c r="F39" s="100"/>
      <c r="G39" s="100"/>
      <c r="H39" s="100"/>
    </row>
    <row r="40" spans="1:8" s="101" customFormat="1" ht="30">
      <c r="A40" s="134" t="s">
        <v>182</v>
      </c>
      <c r="B40" s="134"/>
      <c r="C40" s="119"/>
      <c r="D40" s="120"/>
      <c r="E40" s="93">
        <f t="shared" si="1"/>
        <v>0</v>
      </c>
      <c r="F40" s="100"/>
      <c r="G40" s="100"/>
      <c r="H40" s="100"/>
    </row>
    <row r="41" spans="1:8" s="101" customFormat="1">
      <c r="A41" s="90" t="s">
        <v>233</v>
      </c>
      <c r="B41" s="90"/>
      <c r="C41" s="98">
        <v>1700</v>
      </c>
      <c r="D41" s="99">
        <v>0.76</v>
      </c>
      <c r="E41" s="93">
        <f t="shared" si="1"/>
        <v>1699.24</v>
      </c>
      <c r="F41" s="100"/>
      <c r="G41" s="100"/>
      <c r="H41" s="100"/>
    </row>
    <row r="42" spans="1:8" s="111" customFormat="1" ht="29.25">
      <c r="A42" s="94" t="s">
        <v>234</v>
      </c>
      <c r="B42" s="94"/>
      <c r="C42" s="135">
        <v>12000</v>
      </c>
      <c r="D42" s="136">
        <v>7203</v>
      </c>
      <c r="E42" s="79">
        <f t="shared" si="1"/>
        <v>4797</v>
      </c>
      <c r="F42" s="110"/>
      <c r="G42" s="110"/>
      <c r="H42" s="110"/>
    </row>
    <row r="43" spans="1:8" s="101" customFormat="1" ht="16.5" thickBot="1">
      <c r="A43" s="97" t="s">
        <v>235</v>
      </c>
      <c r="B43" s="90"/>
      <c r="C43" s="98">
        <v>12000</v>
      </c>
      <c r="D43" s="133">
        <v>7203</v>
      </c>
      <c r="E43" s="93">
        <f>C43-D43</f>
        <v>4797</v>
      </c>
      <c r="F43" s="100"/>
      <c r="G43" s="100"/>
      <c r="H43" s="100"/>
    </row>
    <row r="52" spans="1:72">
      <c r="A52" s="137" t="s">
        <v>184</v>
      </c>
      <c r="BN52" s="138">
        <f>BG52</f>
        <v>0</v>
      </c>
    </row>
    <row r="53" spans="1:72">
      <c r="BR53" s="138">
        <f t="shared" ref="BR53:BR88" si="2">BG53</f>
        <v>0</v>
      </c>
      <c r="BS53" s="138">
        <f t="shared" ref="BS53:BS88" si="3">BH53+BI53</f>
        <v>0</v>
      </c>
      <c r="BT53" s="138">
        <f t="shared" ref="BT53:BT88" si="4">BJ53+BL53</f>
        <v>0</v>
      </c>
    </row>
    <row r="54" spans="1:72">
      <c r="BR54" s="138">
        <f t="shared" si="2"/>
        <v>0</v>
      </c>
      <c r="BS54" s="138">
        <f t="shared" si="3"/>
        <v>0</v>
      </c>
      <c r="BT54" s="138">
        <f t="shared" si="4"/>
        <v>0</v>
      </c>
    </row>
    <row r="55" spans="1:72">
      <c r="BR55" s="138">
        <f t="shared" si="2"/>
        <v>0</v>
      </c>
      <c r="BS55" s="138">
        <f t="shared" si="3"/>
        <v>0</v>
      </c>
      <c r="BT55" s="138">
        <f t="shared" si="4"/>
        <v>0</v>
      </c>
    </row>
    <row r="56" spans="1:72">
      <c r="BR56" s="138">
        <f t="shared" si="2"/>
        <v>0</v>
      </c>
      <c r="BS56" s="138">
        <f t="shared" si="3"/>
        <v>0</v>
      </c>
      <c r="BT56" s="138">
        <f t="shared" si="4"/>
        <v>0</v>
      </c>
    </row>
    <row r="57" spans="1:72">
      <c r="A57" s="137" t="s">
        <v>185</v>
      </c>
      <c r="BR57" s="138">
        <f t="shared" si="2"/>
        <v>0</v>
      </c>
      <c r="BS57" s="138">
        <f t="shared" si="3"/>
        <v>0</v>
      </c>
      <c r="BT57" s="138">
        <f t="shared" si="4"/>
        <v>0</v>
      </c>
    </row>
    <row r="58" spans="1:72">
      <c r="A58" s="137" t="s">
        <v>186</v>
      </c>
      <c r="BR58" s="138">
        <f t="shared" si="2"/>
        <v>0</v>
      </c>
      <c r="BS58" s="138">
        <f t="shared" si="3"/>
        <v>0</v>
      </c>
      <c r="BT58" s="138">
        <f t="shared" si="4"/>
        <v>0</v>
      </c>
    </row>
    <row r="59" spans="1:72">
      <c r="A59" s="139" t="s">
        <v>187</v>
      </c>
      <c r="B59" s="139"/>
      <c r="BR59" s="138">
        <f t="shared" si="2"/>
        <v>0</v>
      </c>
      <c r="BS59" s="138">
        <f t="shared" si="3"/>
        <v>0</v>
      </c>
      <c r="BT59" s="138">
        <f t="shared" si="4"/>
        <v>0</v>
      </c>
    </row>
    <row r="60" spans="1:72">
      <c r="A60" s="137" t="s">
        <v>188</v>
      </c>
      <c r="BR60" s="138">
        <f t="shared" si="2"/>
        <v>0</v>
      </c>
      <c r="BS60" s="138">
        <f t="shared" si="3"/>
        <v>0</v>
      </c>
      <c r="BT60" s="138">
        <f t="shared" si="4"/>
        <v>0</v>
      </c>
    </row>
    <row r="61" spans="1:72">
      <c r="A61" s="137" t="s">
        <v>189</v>
      </c>
      <c r="BR61" s="138">
        <f t="shared" si="2"/>
        <v>0</v>
      </c>
      <c r="BS61" s="138">
        <f t="shared" si="3"/>
        <v>0</v>
      </c>
      <c r="BT61" s="138">
        <f t="shared" si="4"/>
        <v>0</v>
      </c>
    </row>
    <row r="62" spans="1:72">
      <c r="BR62" s="138">
        <f t="shared" si="2"/>
        <v>0</v>
      </c>
      <c r="BS62" s="138">
        <f t="shared" si="3"/>
        <v>0</v>
      </c>
      <c r="BT62" s="138">
        <f t="shared" si="4"/>
        <v>0</v>
      </c>
    </row>
    <row r="63" spans="1:72">
      <c r="BR63" s="138">
        <f t="shared" si="2"/>
        <v>0</v>
      </c>
      <c r="BS63" s="138">
        <f t="shared" si="3"/>
        <v>0</v>
      </c>
      <c r="BT63" s="138">
        <f t="shared" si="4"/>
        <v>0</v>
      </c>
    </row>
    <row r="64" spans="1:72">
      <c r="BR64" s="138">
        <f t="shared" si="2"/>
        <v>0</v>
      </c>
      <c r="BS64" s="138">
        <f t="shared" si="3"/>
        <v>0</v>
      </c>
      <c r="BT64" s="138">
        <f t="shared" si="4"/>
        <v>0</v>
      </c>
    </row>
    <row r="65" spans="1:72">
      <c r="BR65" s="138">
        <f t="shared" si="2"/>
        <v>0</v>
      </c>
      <c r="BS65" s="138">
        <f t="shared" si="3"/>
        <v>0</v>
      </c>
      <c r="BT65" s="138">
        <f t="shared" si="4"/>
        <v>0</v>
      </c>
    </row>
    <row r="66" spans="1:72">
      <c r="BR66" s="138">
        <f t="shared" si="2"/>
        <v>0</v>
      </c>
      <c r="BS66" s="138">
        <f t="shared" si="3"/>
        <v>0</v>
      </c>
      <c r="BT66" s="138">
        <f t="shared" si="4"/>
        <v>0</v>
      </c>
    </row>
    <row r="67" spans="1:72">
      <c r="BR67" s="138">
        <f t="shared" si="2"/>
        <v>0</v>
      </c>
      <c r="BS67" s="138">
        <f t="shared" si="3"/>
        <v>0</v>
      </c>
      <c r="BT67" s="138">
        <f t="shared" si="4"/>
        <v>0</v>
      </c>
    </row>
    <row r="68" spans="1:72">
      <c r="BR68" s="138">
        <f t="shared" si="2"/>
        <v>0</v>
      </c>
      <c r="BS68" s="138">
        <f t="shared" si="3"/>
        <v>0</v>
      </c>
      <c r="BT68" s="138">
        <f t="shared" si="4"/>
        <v>0</v>
      </c>
    </row>
    <row r="69" spans="1:72">
      <c r="A69" s="140"/>
      <c r="B69" s="140"/>
      <c r="BR69" s="138">
        <f t="shared" si="2"/>
        <v>0</v>
      </c>
      <c r="BS69" s="138">
        <f t="shared" si="3"/>
        <v>0</v>
      </c>
      <c r="BT69" s="138">
        <f t="shared" si="4"/>
        <v>0</v>
      </c>
    </row>
    <row r="70" spans="1:72">
      <c r="BR70" s="138">
        <f t="shared" si="2"/>
        <v>0</v>
      </c>
      <c r="BS70" s="138">
        <f t="shared" si="3"/>
        <v>0</v>
      </c>
      <c r="BT70" s="138">
        <f t="shared" si="4"/>
        <v>0</v>
      </c>
    </row>
    <row r="71" spans="1:72">
      <c r="A71" s="139" t="s">
        <v>190</v>
      </c>
      <c r="B71" s="139"/>
      <c r="BR71" s="138">
        <f t="shared" si="2"/>
        <v>0</v>
      </c>
      <c r="BS71" s="138">
        <f t="shared" si="3"/>
        <v>0</v>
      </c>
      <c r="BT71" s="138">
        <f t="shared" si="4"/>
        <v>0</v>
      </c>
    </row>
    <row r="72" spans="1:72">
      <c r="BR72" s="138">
        <f t="shared" si="2"/>
        <v>0</v>
      </c>
      <c r="BS72" s="138">
        <f t="shared" si="3"/>
        <v>0</v>
      </c>
      <c r="BT72" s="138">
        <f t="shared" si="4"/>
        <v>0</v>
      </c>
    </row>
    <row r="73" spans="1:72">
      <c r="BR73" s="138">
        <f t="shared" si="2"/>
        <v>0</v>
      </c>
      <c r="BS73" s="138">
        <f t="shared" si="3"/>
        <v>0</v>
      </c>
      <c r="BT73" s="138">
        <f t="shared" si="4"/>
        <v>0</v>
      </c>
    </row>
    <row r="74" spans="1:72">
      <c r="BR74" s="138">
        <f t="shared" si="2"/>
        <v>0</v>
      </c>
      <c r="BS74" s="138">
        <f t="shared" si="3"/>
        <v>0</v>
      </c>
      <c r="BT74" s="138">
        <f t="shared" si="4"/>
        <v>0</v>
      </c>
    </row>
    <row r="75" spans="1:72">
      <c r="BR75" s="138">
        <f t="shared" si="2"/>
        <v>0</v>
      </c>
      <c r="BS75" s="138">
        <f t="shared" si="3"/>
        <v>0</v>
      </c>
      <c r="BT75" s="138">
        <f t="shared" si="4"/>
        <v>0</v>
      </c>
    </row>
    <row r="76" spans="1:72">
      <c r="BR76" s="138">
        <f t="shared" si="2"/>
        <v>0</v>
      </c>
      <c r="BS76" s="138">
        <f t="shared" si="3"/>
        <v>0</v>
      </c>
      <c r="BT76" s="138">
        <f t="shared" si="4"/>
        <v>0</v>
      </c>
    </row>
    <row r="77" spans="1:72">
      <c r="BR77" s="138">
        <f t="shared" si="2"/>
        <v>0</v>
      </c>
      <c r="BS77" s="138">
        <f t="shared" si="3"/>
        <v>0</v>
      </c>
      <c r="BT77" s="138">
        <f t="shared" si="4"/>
        <v>0</v>
      </c>
    </row>
    <row r="78" spans="1:72" ht="31.5">
      <c r="A78" s="141" t="s">
        <v>191</v>
      </c>
      <c r="B78" s="141"/>
      <c r="BR78" s="138">
        <f t="shared" si="2"/>
        <v>0</v>
      </c>
      <c r="BS78" s="138">
        <f t="shared" si="3"/>
        <v>0</v>
      </c>
      <c r="BT78" s="138">
        <f t="shared" si="4"/>
        <v>0</v>
      </c>
    </row>
    <row r="79" spans="1:72">
      <c r="BR79" s="138">
        <f t="shared" si="2"/>
        <v>0</v>
      </c>
      <c r="BS79" s="138">
        <f t="shared" si="3"/>
        <v>0</v>
      </c>
      <c r="BT79" s="138">
        <f t="shared" si="4"/>
        <v>0</v>
      </c>
    </row>
    <row r="80" spans="1:72">
      <c r="BR80" s="138">
        <f t="shared" si="2"/>
        <v>0</v>
      </c>
      <c r="BS80" s="138">
        <f t="shared" si="3"/>
        <v>0</v>
      </c>
      <c r="BT80" s="138">
        <f t="shared" si="4"/>
        <v>0</v>
      </c>
    </row>
    <row r="81" spans="1:75">
      <c r="BR81" s="138">
        <f t="shared" si="2"/>
        <v>0</v>
      </c>
      <c r="BS81" s="138">
        <f t="shared" si="3"/>
        <v>0</v>
      </c>
      <c r="BT81" s="138">
        <f t="shared" si="4"/>
        <v>0</v>
      </c>
    </row>
    <row r="82" spans="1:75">
      <c r="A82" s="137" t="s">
        <v>192</v>
      </c>
      <c r="BR82" s="138">
        <f t="shared" si="2"/>
        <v>0</v>
      </c>
      <c r="BS82" s="138">
        <f t="shared" si="3"/>
        <v>0</v>
      </c>
      <c r="BT82" s="138">
        <f t="shared" si="4"/>
        <v>0</v>
      </c>
    </row>
    <row r="83" spans="1:75">
      <c r="A83" s="137" t="s">
        <v>193</v>
      </c>
      <c r="BR83" s="138">
        <f t="shared" si="2"/>
        <v>0</v>
      </c>
      <c r="BS83" s="138">
        <f t="shared" si="3"/>
        <v>0</v>
      </c>
      <c r="BT83" s="138">
        <f t="shared" si="4"/>
        <v>0</v>
      </c>
    </row>
    <row r="84" spans="1:75">
      <c r="A84" s="137" t="s">
        <v>194</v>
      </c>
      <c r="BR84" s="138">
        <f t="shared" si="2"/>
        <v>0</v>
      </c>
      <c r="BS84" s="138">
        <f t="shared" si="3"/>
        <v>0</v>
      </c>
      <c r="BT84" s="138">
        <f t="shared" si="4"/>
        <v>0</v>
      </c>
    </row>
    <row r="85" spans="1:75">
      <c r="BR85" s="138">
        <f t="shared" si="2"/>
        <v>0</v>
      </c>
      <c r="BS85" s="138">
        <f t="shared" si="3"/>
        <v>0</v>
      </c>
      <c r="BT85" s="138">
        <f t="shared" si="4"/>
        <v>0</v>
      </c>
    </row>
    <row r="86" spans="1:75">
      <c r="BR86" s="138">
        <f t="shared" si="2"/>
        <v>0</v>
      </c>
      <c r="BS86" s="138">
        <f t="shared" si="3"/>
        <v>0</v>
      </c>
      <c r="BT86" s="138">
        <f t="shared" si="4"/>
        <v>0</v>
      </c>
    </row>
    <row r="87" spans="1:75">
      <c r="BR87" s="138">
        <f t="shared" si="2"/>
        <v>0</v>
      </c>
      <c r="BS87" s="138">
        <f t="shared" si="3"/>
        <v>0</v>
      </c>
      <c r="BT87" s="138">
        <f t="shared" si="4"/>
        <v>0</v>
      </c>
    </row>
    <row r="88" spans="1:75">
      <c r="BR88" s="138">
        <f t="shared" si="2"/>
        <v>0</v>
      </c>
      <c r="BS88" s="138">
        <f t="shared" si="3"/>
        <v>0</v>
      </c>
      <c r="BT88" s="138">
        <f t="shared" si="4"/>
        <v>0</v>
      </c>
    </row>
    <row r="89" spans="1:75">
      <c r="A89" s="137" t="s">
        <v>195</v>
      </c>
      <c r="BQ89" s="138">
        <f>BH89+BI89</f>
        <v>0</v>
      </c>
    </row>
    <row r="90" spans="1:75">
      <c r="A90" s="137" t="s">
        <v>196</v>
      </c>
      <c r="BQ90" s="138">
        <f>BH90+BI90</f>
        <v>0</v>
      </c>
    </row>
    <row r="91" spans="1:75">
      <c r="A91" s="137" t="s">
        <v>197</v>
      </c>
      <c r="BQ91" s="138">
        <f>BH91+BI91</f>
        <v>0</v>
      </c>
    </row>
    <row r="92" spans="1:75">
      <c r="A92" s="137" t="s">
        <v>198</v>
      </c>
      <c r="BU92" s="138">
        <f>BG92</f>
        <v>0</v>
      </c>
      <c r="BV92" s="138">
        <f>BH92+BI92</f>
        <v>0</v>
      </c>
      <c r="BW92" s="138">
        <f>BJ92+BL92</f>
        <v>0</v>
      </c>
    </row>
    <row r="93" spans="1:75">
      <c r="A93" s="137" t="s">
        <v>199</v>
      </c>
      <c r="BU93" s="138">
        <f>BG93</f>
        <v>0</v>
      </c>
      <c r="BV93" s="138">
        <f>BH93+BI93</f>
        <v>0</v>
      </c>
      <c r="BW93" s="138">
        <f>BJ93+BL93</f>
        <v>0</v>
      </c>
    </row>
    <row r="94" spans="1:75">
      <c r="A94" s="137" t="s">
        <v>200</v>
      </c>
      <c r="BU94" s="138">
        <f>BG94</f>
        <v>0</v>
      </c>
      <c r="BV94" s="138">
        <f>BH94+BI94</f>
        <v>0</v>
      </c>
      <c r="BW94" s="138">
        <f>BJ94+BL94</f>
        <v>0</v>
      </c>
    </row>
    <row r="95" spans="1:75">
      <c r="BU95" s="138">
        <f>BG95</f>
        <v>0</v>
      </c>
      <c r="BV95" s="138">
        <f>BH95+BI95</f>
        <v>0</v>
      </c>
      <c r="BW95" s="138">
        <f>BJ95+BL95</f>
        <v>0</v>
      </c>
    </row>
    <row r="96" spans="1:75">
      <c r="A96" s="137" t="s">
        <v>201</v>
      </c>
      <c r="BO96" s="138">
        <f t="shared" ref="BO96:BO101" si="5">BH96+BI96</f>
        <v>0</v>
      </c>
      <c r="BP96" s="138">
        <f t="shared" ref="BP96:BP101" si="6">BG96</f>
        <v>0</v>
      </c>
    </row>
    <row r="97" spans="1:68">
      <c r="A97" s="140"/>
      <c r="B97" s="140"/>
      <c r="BO97" s="138">
        <f t="shared" si="5"/>
        <v>0</v>
      </c>
      <c r="BP97" s="138">
        <f t="shared" si="6"/>
        <v>0</v>
      </c>
    </row>
    <row r="98" spans="1:68">
      <c r="A98" s="140"/>
      <c r="B98" s="140"/>
      <c r="BO98" s="138">
        <f t="shared" si="5"/>
        <v>0</v>
      </c>
      <c r="BP98" s="138">
        <f t="shared" si="6"/>
        <v>0</v>
      </c>
    </row>
    <row r="99" spans="1:68">
      <c r="A99" s="140"/>
      <c r="B99" s="140"/>
      <c r="BO99" s="138">
        <f t="shared" si="5"/>
        <v>0</v>
      </c>
      <c r="BP99" s="138">
        <f t="shared" si="6"/>
        <v>0</v>
      </c>
    </row>
    <row r="100" spans="1:68">
      <c r="A100" s="140" t="s">
        <v>202</v>
      </c>
      <c r="B100" s="140"/>
      <c r="BO100" s="138">
        <f t="shared" si="5"/>
        <v>0</v>
      </c>
      <c r="BP100" s="138">
        <f t="shared" si="6"/>
        <v>0</v>
      </c>
    </row>
    <row r="101" spans="1:68">
      <c r="A101" s="137" t="s">
        <v>203</v>
      </c>
      <c r="BO101" s="138">
        <f t="shared" si="5"/>
        <v>0</v>
      </c>
      <c r="BP101" s="138">
        <f t="shared" si="6"/>
        <v>0</v>
      </c>
    </row>
    <row r="119" spans="1:1">
      <c r="A119" s="137" t="s">
        <v>204</v>
      </c>
    </row>
    <row r="127" spans="1:1">
      <c r="A127" s="137" t="s">
        <v>205</v>
      </c>
    </row>
    <row r="134" spans="1:1">
      <c r="A134" s="137" t="s">
        <v>206</v>
      </c>
    </row>
    <row r="135" spans="1:1">
      <c r="A135" s="137" t="s">
        <v>207</v>
      </c>
    </row>
    <row r="136" spans="1:1">
      <c r="A136" s="137" t="s">
        <v>208</v>
      </c>
    </row>
    <row r="137" spans="1:1">
      <c r="A137" s="137" t="s">
        <v>209</v>
      </c>
    </row>
    <row r="143" spans="1:1">
      <c r="A143" s="137" t="s">
        <v>210</v>
      </c>
    </row>
    <row r="144" spans="1:1">
      <c r="A144" s="137" t="s">
        <v>211</v>
      </c>
    </row>
    <row r="152" spans="1:65" s="143" customFormat="1">
      <c r="A152" s="142"/>
      <c r="B152" s="142"/>
      <c r="C152" s="142">
        <f>SUM(C102:C119)</f>
        <v>0</v>
      </c>
      <c r="D152" s="142"/>
      <c r="E152" s="142"/>
      <c r="F152" s="142">
        <f>SUM(F102:F119)</f>
        <v>0</v>
      </c>
      <c r="G152" s="142"/>
      <c r="H152" s="142">
        <f t="shared" ref="H152:BM152" si="7">SUM(H102:H119)</f>
        <v>0</v>
      </c>
      <c r="I152" s="143">
        <f t="shared" si="7"/>
        <v>0</v>
      </c>
      <c r="J152" s="143">
        <f t="shared" si="7"/>
        <v>0</v>
      </c>
      <c r="K152" s="143">
        <f t="shared" si="7"/>
        <v>0</v>
      </c>
      <c r="L152" s="143">
        <f t="shared" si="7"/>
        <v>0</v>
      </c>
      <c r="M152" s="143">
        <f t="shared" si="7"/>
        <v>0</v>
      </c>
      <c r="N152" s="143">
        <f t="shared" si="7"/>
        <v>0</v>
      </c>
      <c r="O152" s="143">
        <f t="shared" si="7"/>
        <v>0</v>
      </c>
      <c r="P152" s="143">
        <f t="shared" si="7"/>
        <v>0</v>
      </c>
      <c r="Q152" s="143">
        <f t="shared" si="7"/>
        <v>0</v>
      </c>
      <c r="R152" s="143">
        <f t="shared" si="7"/>
        <v>0</v>
      </c>
      <c r="S152" s="143">
        <f t="shared" si="7"/>
        <v>0</v>
      </c>
      <c r="T152" s="143">
        <f t="shared" si="7"/>
        <v>0</v>
      </c>
      <c r="U152" s="143">
        <f t="shared" si="7"/>
        <v>0</v>
      </c>
      <c r="V152" s="143">
        <f t="shared" si="7"/>
        <v>0</v>
      </c>
      <c r="W152" s="143">
        <f t="shared" si="7"/>
        <v>0</v>
      </c>
      <c r="X152" s="143">
        <f t="shared" si="7"/>
        <v>0</v>
      </c>
      <c r="Y152" s="143">
        <f t="shared" si="7"/>
        <v>0</v>
      </c>
      <c r="Z152" s="143">
        <f t="shared" si="7"/>
        <v>0</v>
      </c>
      <c r="AA152" s="143">
        <f t="shared" si="7"/>
        <v>0</v>
      </c>
      <c r="AB152" s="143">
        <f t="shared" si="7"/>
        <v>0</v>
      </c>
      <c r="AC152" s="143">
        <f t="shared" si="7"/>
        <v>0</v>
      </c>
      <c r="AD152" s="143">
        <f t="shared" si="7"/>
        <v>0</v>
      </c>
      <c r="AE152" s="143">
        <f t="shared" si="7"/>
        <v>0</v>
      </c>
      <c r="AF152" s="143">
        <f t="shared" si="7"/>
        <v>0</v>
      </c>
      <c r="AG152" s="143">
        <f t="shared" si="7"/>
        <v>0</v>
      </c>
      <c r="AH152" s="143">
        <f t="shared" si="7"/>
        <v>0</v>
      </c>
      <c r="AI152" s="143">
        <f t="shared" si="7"/>
        <v>0</v>
      </c>
      <c r="AJ152" s="143">
        <f t="shared" si="7"/>
        <v>0</v>
      </c>
      <c r="AK152" s="143">
        <f t="shared" si="7"/>
        <v>0</v>
      </c>
      <c r="AL152" s="143">
        <f t="shared" si="7"/>
        <v>0</v>
      </c>
      <c r="AM152" s="143">
        <f t="shared" si="7"/>
        <v>0</v>
      </c>
      <c r="AN152" s="143">
        <f t="shared" si="7"/>
        <v>0</v>
      </c>
      <c r="AO152" s="143">
        <f t="shared" si="7"/>
        <v>0</v>
      </c>
      <c r="AP152" s="143">
        <f t="shared" si="7"/>
        <v>0</v>
      </c>
      <c r="AQ152" s="143">
        <f t="shared" si="7"/>
        <v>0</v>
      </c>
      <c r="AR152" s="143">
        <f t="shared" si="7"/>
        <v>0</v>
      </c>
      <c r="AS152" s="143">
        <f t="shared" si="7"/>
        <v>0</v>
      </c>
      <c r="AT152" s="143">
        <f t="shared" si="7"/>
        <v>0</v>
      </c>
      <c r="AU152" s="143">
        <f t="shared" si="7"/>
        <v>0</v>
      </c>
      <c r="AV152" s="143">
        <f t="shared" si="7"/>
        <v>0</v>
      </c>
      <c r="AW152" s="143">
        <f t="shared" si="7"/>
        <v>0</v>
      </c>
      <c r="AX152" s="143">
        <f t="shared" si="7"/>
        <v>0</v>
      </c>
      <c r="AY152" s="143">
        <f t="shared" si="7"/>
        <v>0</v>
      </c>
      <c r="AZ152" s="143">
        <f t="shared" si="7"/>
        <v>0</v>
      </c>
      <c r="BA152" s="143">
        <f t="shared" si="7"/>
        <v>0</v>
      </c>
      <c r="BB152" s="143">
        <f t="shared" si="7"/>
        <v>0</v>
      </c>
      <c r="BC152" s="143">
        <f t="shared" si="7"/>
        <v>0</v>
      </c>
      <c r="BD152" s="143">
        <f t="shared" si="7"/>
        <v>0</v>
      </c>
      <c r="BE152" s="143">
        <f t="shared" si="7"/>
        <v>0</v>
      </c>
      <c r="BF152" s="143">
        <f t="shared" si="7"/>
        <v>0</v>
      </c>
      <c r="BG152" s="143">
        <f t="shared" si="7"/>
        <v>0</v>
      </c>
      <c r="BH152" s="143">
        <f t="shared" si="7"/>
        <v>0</v>
      </c>
      <c r="BI152" s="143">
        <f t="shared" si="7"/>
        <v>0</v>
      </c>
      <c r="BJ152" s="143">
        <f t="shared" si="7"/>
        <v>0</v>
      </c>
      <c r="BK152" s="143">
        <f t="shared" si="7"/>
        <v>0</v>
      </c>
      <c r="BL152" s="143">
        <f t="shared" si="7"/>
        <v>0</v>
      </c>
      <c r="BM152" s="143">
        <f t="shared" si="7"/>
        <v>0</v>
      </c>
    </row>
    <row r="153" spans="1:65" s="145" customFormat="1">
      <c r="A153" s="144"/>
      <c r="B153" s="144"/>
      <c r="C153" s="144">
        <f>SUM(C139:C143)</f>
        <v>0</v>
      </c>
      <c r="D153" s="144"/>
      <c r="E153" s="144"/>
      <c r="F153" s="144">
        <f>SUM(F139:F143)</f>
        <v>0</v>
      </c>
      <c r="G153" s="144"/>
      <c r="H153" s="144">
        <f t="shared" ref="H153:BM153" si="8">SUM(H139:H143)</f>
        <v>0</v>
      </c>
      <c r="I153" s="145">
        <f t="shared" si="8"/>
        <v>0</v>
      </c>
      <c r="J153" s="145">
        <f t="shared" si="8"/>
        <v>0</v>
      </c>
      <c r="K153" s="145">
        <f t="shared" si="8"/>
        <v>0</v>
      </c>
      <c r="L153" s="145">
        <f t="shared" si="8"/>
        <v>0</v>
      </c>
      <c r="M153" s="145">
        <f t="shared" si="8"/>
        <v>0</v>
      </c>
      <c r="N153" s="145">
        <f t="shared" si="8"/>
        <v>0</v>
      </c>
      <c r="O153" s="145">
        <f t="shared" si="8"/>
        <v>0</v>
      </c>
      <c r="P153" s="145">
        <f t="shared" si="8"/>
        <v>0</v>
      </c>
      <c r="Q153" s="145">
        <f t="shared" si="8"/>
        <v>0</v>
      </c>
      <c r="R153" s="145">
        <f t="shared" si="8"/>
        <v>0</v>
      </c>
      <c r="S153" s="145">
        <f t="shared" si="8"/>
        <v>0</v>
      </c>
      <c r="T153" s="145">
        <f t="shared" si="8"/>
        <v>0</v>
      </c>
      <c r="U153" s="145">
        <f t="shared" si="8"/>
        <v>0</v>
      </c>
      <c r="V153" s="145">
        <f t="shared" si="8"/>
        <v>0</v>
      </c>
      <c r="W153" s="145">
        <f t="shared" si="8"/>
        <v>0</v>
      </c>
      <c r="X153" s="145">
        <f t="shared" si="8"/>
        <v>0</v>
      </c>
      <c r="Y153" s="145">
        <f t="shared" si="8"/>
        <v>0</v>
      </c>
      <c r="Z153" s="145">
        <f t="shared" si="8"/>
        <v>0</v>
      </c>
      <c r="AA153" s="145">
        <f t="shared" si="8"/>
        <v>0</v>
      </c>
      <c r="AB153" s="145">
        <f t="shared" si="8"/>
        <v>0</v>
      </c>
      <c r="AC153" s="145">
        <f t="shared" si="8"/>
        <v>0</v>
      </c>
      <c r="AD153" s="145">
        <f t="shared" si="8"/>
        <v>0</v>
      </c>
      <c r="AE153" s="145">
        <f t="shared" si="8"/>
        <v>0</v>
      </c>
      <c r="AF153" s="145">
        <f t="shared" si="8"/>
        <v>0</v>
      </c>
      <c r="AG153" s="145">
        <f t="shared" si="8"/>
        <v>0</v>
      </c>
      <c r="AH153" s="145">
        <f t="shared" si="8"/>
        <v>0</v>
      </c>
      <c r="AI153" s="145">
        <f t="shared" si="8"/>
        <v>0</v>
      </c>
      <c r="AJ153" s="145">
        <f t="shared" si="8"/>
        <v>0</v>
      </c>
      <c r="AK153" s="145">
        <f t="shared" si="8"/>
        <v>0</v>
      </c>
      <c r="AL153" s="145">
        <f t="shared" si="8"/>
        <v>0</v>
      </c>
      <c r="AM153" s="145">
        <f t="shared" si="8"/>
        <v>0</v>
      </c>
      <c r="AN153" s="145">
        <f t="shared" si="8"/>
        <v>0</v>
      </c>
      <c r="AO153" s="145">
        <f t="shared" si="8"/>
        <v>0</v>
      </c>
      <c r="AP153" s="145">
        <f t="shared" si="8"/>
        <v>0</v>
      </c>
      <c r="AQ153" s="145">
        <f t="shared" si="8"/>
        <v>0</v>
      </c>
      <c r="AR153" s="145">
        <f t="shared" si="8"/>
        <v>0</v>
      </c>
      <c r="AS153" s="145">
        <f t="shared" si="8"/>
        <v>0</v>
      </c>
      <c r="AT153" s="145">
        <f t="shared" si="8"/>
        <v>0</v>
      </c>
      <c r="AU153" s="145">
        <f t="shared" si="8"/>
        <v>0</v>
      </c>
      <c r="AV153" s="145">
        <f t="shared" si="8"/>
        <v>0</v>
      </c>
      <c r="AW153" s="145">
        <f t="shared" si="8"/>
        <v>0</v>
      </c>
      <c r="AX153" s="145">
        <f t="shared" si="8"/>
        <v>0</v>
      </c>
      <c r="AY153" s="145">
        <f t="shared" si="8"/>
        <v>0</v>
      </c>
      <c r="AZ153" s="145">
        <f t="shared" si="8"/>
        <v>0</v>
      </c>
      <c r="BA153" s="145">
        <f t="shared" si="8"/>
        <v>0</v>
      </c>
      <c r="BB153" s="145">
        <f t="shared" si="8"/>
        <v>0</v>
      </c>
      <c r="BC153" s="145">
        <f t="shared" si="8"/>
        <v>0</v>
      </c>
      <c r="BD153" s="145">
        <f t="shared" si="8"/>
        <v>0</v>
      </c>
      <c r="BE153" s="145">
        <f t="shared" si="8"/>
        <v>0</v>
      </c>
      <c r="BF153" s="145">
        <f t="shared" si="8"/>
        <v>0</v>
      </c>
      <c r="BG153" s="145">
        <f t="shared" si="8"/>
        <v>0</v>
      </c>
      <c r="BH153" s="145">
        <f t="shared" si="8"/>
        <v>0</v>
      </c>
      <c r="BI153" s="145">
        <f t="shared" si="8"/>
        <v>0</v>
      </c>
      <c r="BJ153" s="145">
        <f t="shared" si="8"/>
        <v>0</v>
      </c>
      <c r="BK153" s="145">
        <f t="shared" si="8"/>
        <v>0</v>
      </c>
      <c r="BL153" s="145">
        <f t="shared" si="8"/>
        <v>0</v>
      </c>
      <c r="BM153" s="145">
        <f t="shared" si="8"/>
        <v>0</v>
      </c>
    </row>
  </sheetData>
  <mergeCells count="10">
    <mergeCell ref="A1:H1"/>
    <mergeCell ref="A3:A5"/>
    <mergeCell ref="B3:E3"/>
    <mergeCell ref="F3:H3"/>
    <mergeCell ref="B4:B5"/>
    <mergeCell ref="C4:C5"/>
    <mergeCell ref="D4:D5"/>
    <mergeCell ref="E4:E5"/>
    <mergeCell ref="F4:G4"/>
    <mergeCell ref="H4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66"/>
  <sheetViews>
    <sheetView topLeftCell="B1" workbookViewId="0">
      <selection activeCell="P4" sqref="P1:R1048576"/>
    </sheetView>
  </sheetViews>
  <sheetFormatPr defaultRowHeight="15"/>
  <cols>
    <col min="1" max="1" width="3.28515625" hidden="1" customWidth="1"/>
    <col min="2" max="2" width="12.42578125" customWidth="1"/>
    <col min="5" max="5" width="12.42578125" customWidth="1"/>
    <col min="6" max="6" width="10.7109375" customWidth="1"/>
    <col min="7" max="7" width="3.42578125" customWidth="1"/>
    <col min="8" max="8" width="8.85546875" customWidth="1"/>
    <col min="9" max="9" width="5" customWidth="1"/>
    <col min="10" max="10" width="1.5703125" customWidth="1"/>
    <col min="11" max="11" width="7.5703125" customWidth="1"/>
    <col min="12" max="12" width="4.140625" customWidth="1"/>
    <col min="13" max="13" width="6" customWidth="1"/>
    <col min="14" max="14" width="9.5703125" bestFit="1" customWidth="1"/>
    <col min="254" max="254" width="0" hidden="1" customWidth="1"/>
    <col min="255" max="255" width="12.42578125" customWidth="1"/>
    <col min="258" max="258" width="12.42578125" customWidth="1"/>
    <col min="259" max="259" width="10.7109375" customWidth="1"/>
    <col min="260" max="260" width="3.42578125" customWidth="1"/>
    <col min="261" max="261" width="8.85546875" customWidth="1"/>
    <col min="262" max="262" width="5" customWidth="1"/>
    <col min="263" max="263" width="1.5703125" customWidth="1"/>
    <col min="264" max="264" width="7.5703125" customWidth="1"/>
    <col min="265" max="265" width="4.140625" customWidth="1"/>
    <col min="266" max="266" width="6" customWidth="1"/>
    <col min="267" max="267" width="9.5703125" bestFit="1" customWidth="1"/>
    <col min="270" max="270" width="2.7109375" customWidth="1"/>
    <col min="510" max="510" width="0" hidden="1" customWidth="1"/>
    <col min="511" max="511" width="12.42578125" customWidth="1"/>
    <col min="514" max="514" width="12.42578125" customWidth="1"/>
    <col min="515" max="515" width="10.7109375" customWidth="1"/>
    <col min="516" max="516" width="3.42578125" customWidth="1"/>
    <col min="517" max="517" width="8.85546875" customWidth="1"/>
    <col min="518" max="518" width="5" customWidth="1"/>
    <col min="519" max="519" width="1.5703125" customWidth="1"/>
    <col min="520" max="520" width="7.5703125" customWidth="1"/>
    <col min="521" max="521" width="4.140625" customWidth="1"/>
    <col min="522" max="522" width="6" customWidth="1"/>
    <col min="523" max="523" width="9.5703125" bestFit="1" customWidth="1"/>
    <col min="526" max="526" width="2.7109375" customWidth="1"/>
    <col min="766" max="766" width="0" hidden="1" customWidth="1"/>
    <col min="767" max="767" width="12.42578125" customWidth="1"/>
    <col min="770" max="770" width="12.42578125" customWidth="1"/>
    <col min="771" max="771" width="10.7109375" customWidth="1"/>
    <col min="772" max="772" width="3.42578125" customWidth="1"/>
    <col min="773" max="773" width="8.85546875" customWidth="1"/>
    <col min="774" max="774" width="5" customWidth="1"/>
    <col min="775" max="775" width="1.5703125" customWidth="1"/>
    <col min="776" max="776" width="7.5703125" customWidth="1"/>
    <col min="777" max="777" width="4.140625" customWidth="1"/>
    <col min="778" max="778" width="6" customWidth="1"/>
    <col min="779" max="779" width="9.5703125" bestFit="1" customWidth="1"/>
    <col min="782" max="782" width="2.7109375" customWidth="1"/>
    <col min="1022" max="1022" width="0" hidden="1" customWidth="1"/>
    <col min="1023" max="1023" width="12.42578125" customWidth="1"/>
    <col min="1026" max="1026" width="12.42578125" customWidth="1"/>
    <col min="1027" max="1027" width="10.7109375" customWidth="1"/>
    <col min="1028" max="1028" width="3.42578125" customWidth="1"/>
    <col min="1029" max="1029" width="8.85546875" customWidth="1"/>
    <col min="1030" max="1030" width="5" customWidth="1"/>
    <col min="1031" max="1031" width="1.5703125" customWidth="1"/>
    <col min="1032" max="1032" width="7.5703125" customWidth="1"/>
    <col min="1033" max="1033" width="4.140625" customWidth="1"/>
    <col min="1034" max="1034" width="6" customWidth="1"/>
    <col min="1035" max="1035" width="9.5703125" bestFit="1" customWidth="1"/>
    <col min="1038" max="1038" width="2.7109375" customWidth="1"/>
    <col min="1278" max="1278" width="0" hidden="1" customWidth="1"/>
    <col min="1279" max="1279" width="12.42578125" customWidth="1"/>
    <col min="1282" max="1282" width="12.42578125" customWidth="1"/>
    <col min="1283" max="1283" width="10.7109375" customWidth="1"/>
    <col min="1284" max="1284" width="3.42578125" customWidth="1"/>
    <col min="1285" max="1285" width="8.85546875" customWidth="1"/>
    <col min="1286" max="1286" width="5" customWidth="1"/>
    <col min="1287" max="1287" width="1.5703125" customWidth="1"/>
    <col min="1288" max="1288" width="7.5703125" customWidth="1"/>
    <col min="1289" max="1289" width="4.140625" customWidth="1"/>
    <col min="1290" max="1290" width="6" customWidth="1"/>
    <col min="1291" max="1291" width="9.5703125" bestFit="1" customWidth="1"/>
    <col min="1294" max="1294" width="2.7109375" customWidth="1"/>
    <col min="1534" max="1534" width="0" hidden="1" customWidth="1"/>
    <col min="1535" max="1535" width="12.42578125" customWidth="1"/>
    <col min="1538" max="1538" width="12.42578125" customWidth="1"/>
    <col min="1539" max="1539" width="10.7109375" customWidth="1"/>
    <col min="1540" max="1540" width="3.42578125" customWidth="1"/>
    <col min="1541" max="1541" width="8.85546875" customWidth="1"/>
    <col min="1542" max="1542" width="5" customWidth="1"/>
    <col min="1543" max="1543" width="1.5703125" customWidth="1"/>
    <col min="1544" max="1544" width="7.5703125" customWidth="1"/>
    <col min="1545" max="1545" width="4.140625" customWidth="1"/>
    <col min="1546" max="1546" width="6" customWidth="1"/>
    <col min="1547" max="1547" width="9.5703125" bestFit="1" customWidth="1"/>
    <col min="1550" max="1550" width="2.7109375" customWidth="1"/>
    <col min="1790" max="1790" width="0" hidden="1" customWidth="1"/>
    <col min="1791" max="1791" width="12.42578125" customWidth="1"/>
    <col min="1794" max="1794" width="12.42578125" customWidth="1"/>
    <col min="1795" max="1795" width="10.7109375" customWidth="1"/>
    <col min="1796" max="1796" width="3.42578125" customWidth="1"/>
    <col min="1797" max="1797" width="8.85546875" customWidth="1"/>
    <col min="1798" max="1798" width="5" customWidth="1"/>
    <col min="1799" max="1799" width="1.5703125" customWidth="1"/>
    <col min="1800" max="1800" width="7.5703125" customWidth="1"/>
    <col min="1801" max="1801" width="4.140625" customWidth="1"/>
    <col min="1802" max="1802" width="6" customWidth="1"/>
    <col min="1803" max="1803" width="9.5703125" bestFit="1" customWidth="1"/>
    <col min="1806" max="1806" width="2.7109375" customWidth="1"/>
    <col min="2046" max="2046" width="0" hidden="1" customWidth="1"/>
    <col min="2047" max="2047" width="12.42578125" customWidth="1"/>
    <col min="2050" max="2050" width="12.42578125" customWidth="1"/>
    <col min="2051" max="2051" width="10.7109375" customWidth="1"/>
    <col min="2052" max="2052" width="3.42578125" customWidth="1"/>
    <col min="2053" max="2053" width="8.85546875" customWidth="1"/>
    <col min="2054" max="2054" width="5" customWidth="1"/>
    <col min="2055" max="2055" width="1.5703125" customWidth="1"/>
    <col min="2056" max="2056" width="7.5703125" customWidth="1"/>
    <col min="2057" max="2057" width="4.140625" customWidth="1"/>
    <col min="2058" max="2058" width="6" customWidth="1"/>
    <col min="2059" max="2059" width="9.5703125" bestFit="1" customWidth="1"/>
    <col min="2062" max="2062" width="2.7109375" customWidth="1"/>
    <col min="2302" max="2302" width="0" hidden="1" customWidth="1"/>
    <col min="2303" max="2303" width="12.42578125" customWidth="1"/>
    <col min="2306" max="2306" width="12.42578125" customWidth="1"/>
    <col min="2307" max="2307" width="10.7109375" customWidth="1"/>
    <col min="2308" max="2308" width="3.42578125" customWidth="1"/>
    <col min="2309" max="2309" width="8.85546875" customWidth="1"/>
    <col min="2310" max="2310" width="5" customWidth="1"/>
    <col min="2311" max="2311" width="1.5703125" customWidth="1"/>
    <col min="2312" max="2312" width="7.5703125" customWidth="1"/>
    <col min="2313" max="2313" width="4.140625" customWidth="1"/>
    <col min="2314" max="2314" width="6" customWidth="1"/>
    <col min="2315" max="2315" width="9.5703125" bestFit="1" customWidth="1"/>
    <col min="2318" max="2318" width="2.7109375" customWidth="1"/>
    <col min="2558" max="2558" width="0" hidden="1" customWidth="1"/>
    <col min="2559" max="2559" width="12.42578125" customWidth="1"/>
    <col min="2562" max="2562" width="12.42578125" customWidth="1"/>
    <col min="2563" max="2563" width="10.7109375" customWidth="1"/>
    <col min="2564" max="2564" width="3.42578125" customWidth="1"/>
    <col min="2565" max="2565" width="8.85546875" customWidth="1"/>
    <col min="2566" max="2566" width="5" customWidth="1"/>
    <col min="2567" max="2567" width="1.5703125" customWidth="1"/>
    <col min="2568" max="2568" width="7.5703125" customWidth="1"/>
    <col min="2569" max="2569" width="4.140625" customWidth="1"/>
    <col min="2570" max="2570" width="6" customWidth="1"/>
    <col min="2571" max="2571" width="9.5703125" bestFit="1" customWidth="1"/>
    <col min="2574" max="2574" width="2.7109375" customWidth="1"/>
    <col min="2814" max="2814" width="0" hidden="1" customWidth="1"/>
    <col min="2815" max="2815" width="12.42578125" customWidth="1"/>
    <col min="2818" max="2818" width="12.42578125" customWidth="1"/>
    <col min="2819" max="2819" width="10.7109375" customWidth="1"/>
    <col min="2820" max="2820" width="3.42578125" customWidth="1"/>
    <col min="2821" max="2821" width="8.85546875" customWidth="1"/>
    <col min="2822" max="2822" width="5" customWidth="1"/>
    <col min="2823" max="2823" width="1.5703125" customWidth="1"/>
    <col min="2824" max="2824" width="7.5703125" customWidth="1"/>
    <col min="2825" max="2825" width="4.140625" customWidth="1"/>
    <col min="2826" max="2826" width="6" customWidth="1"/>
    <col min="2827" max="2827" width="9.5703125" bestFit="1" customWidth="1"/>
    <col min="2830" max="2830" width="2.7109375" customWidth="1"/>
    <col min="3070" max="3070" width="0" hidden="1" customWidth="1"/>
    <col min="3071" max="3071" width="12.42578125" customWidth="1"/>
    <col min="3074" max="3074" width="12.42578125" customWidth="1"/>
    <col min="3075" max="3075" width="10.7109375" customWidth="1"/>
    <col min="3076" max="3076" width="3.42578125" customWidth="1"/>
    <col min="3077" max="3077" width="8.85546875" customWidth="1"/>
    <col min="3078" max="3078" width="5" customWidth="1"/>
    <col min="3079" max="3079" width="1.5703125" customWidth="1"/>
    <col min="3080" max="3080" width="7.5703125" customWidth="1"/>
    <col min="3081" max="3081" width="4.140625" customWidth="1"/>
    <col min="3082" max="3082" width="6" customWidth="1"/>
    <col min="3083" max="3083" width="9.5703125" bestFit="1" customWidth="1"/>
    <col min="3086" max="3086" width="2.7109375" customWidth="1"/>
    <col min="3326" max="3326" width="0" hidden="1" customWidth="1"/>
    <col min="3327" max="3327" width="12.42578125" customWidth="1"/>
    <col min="3330" max="3330" width="12.42578125" customWidth="1"/>
    <col min="3331" max="3331" width="10.7109375" customWidth="1"/>
    <col min="3332" max="3332" width="3.42578125" customWidth="1"/>
    <col min="3333" max="3333" width="8.85546875" customWidth="1"/>
    <col min="3334" max="3334" width="5" customWidth="1"/>
    <col min="3335" max="3335" width="1.5703125" customWidth="1"/>
    <col min="3336" max="3336" width="7.5703125" customWidth="1"/>
    <col min="3337" max="3337" width="4.140625" customWidth="1"/>
    <col min="3338" max="3338" width="6" customWidth="1"/>
    <col min="3339" max="3339" width="9.5703125" bestFit="1" customWidth="1"/>
    <col min="3342" max="3342" width="2.7109375" customWidth="1"/>
    <col min="3582" max="3582" width="0" hidden="1" customWidth="1"/>
    <col min="3583" max="3583" width="12.42578125" customWidth="1"/>
    <col min="3586" max="3586" width="12.42578125" customWidth="1"/>
    <col min="3587" max="3587" width="10.7109375" customWidth="1"/>
    <col min="3588" max="3588" width="3.42578125" customWidth="1"/>
    <col min="3589" max="3589" width="8.85546875" customWidth="1"/>
    <col min="3590" max="3590" width="5" customWidth="1"/>
    <col min="3591" max="3591" width="1.5703125" customWidth="1"/>
    <col min="3592" max="3592" width="7.5703125" customWidth="1"/>
    <col min="3593" max="3593" width="4.140625" customWidth="1"/>
    <col min="3594" max="3594" width="6" customWidth="1"/>
    <col min="3595" max="3595" width="9.5703125" bestFit="1" customWidth="1"/>
    <col min="3598" max="3598" width="2.7109375" customWidth="1"/>
    <col min="3838" max="3838" width="0" hidden="1" customWidth="1"/>
    <col min="3839" max="3839" width="12.42578125" customWidth="1"/>
    <col min="3842" max="3842" width="12.42578125" customWidth="1"/>
    <col min="3843" max="3843" width="10.7109375" customWidth="1"/>
    <col min="3844" max="3844" width="3.42578125" customWidth="1"/>
    <col min="3845" max="3845" width="8.85546875" customWidth="1"/>
    <col min="3846" max="3846" width="5" customWidth="1"/>
    <col min="3847" max="3847" width="1.5703125" customWidth="1"/>
    <col min="3848" max="3848" width="7.5703125" customWidth="1"/>
    <col min="3849" max="3849" width="4.140625" customWidth="1"/>
    <col min="3850" max="3850" width="6" customWidth="1"/>
    <col min="3851" max="3851" width="9.5703125" bestFit="1" customWidth="1"/>
    <col min="3854" max="3854" width="2.7109375" customWidth="1"/>
    <col min="4094" max="4094" width="0" hidden="1" customWidth="1"/>
    <col min="4095" max="4095" width="12.42578125" customWidth="1"/>
    <col min="4098" max="4098" width="12.42578125" customWidth="1"/>
    <col min="4099" max="4099" width="10.7109375" customWidth="1"/>
    <col min="4100" max="4100" width="3.42578125" customWidth="1"/>
    <col min="4101" max="4101" width="8.85546875" customWidth="1"/>
    <col min="4102" max="4102" width="5" customWidth="1"/>
    <col min="4103" max="4103" width="1.5703125" customWidth="1"/>
    <col min="4104" max="4104" width="7.5703125" customWidth="1"/>
    <col min="4105" max="4105" width="4.140625" customWidth="1"/>
    <col min="4106" max="4106" width="6" customWidth="1"/>
    <col min="4107" max="4107" width="9.5703125" bestFit="1" customWidth="1"/>
    <col min="4110" max="4110" width="2.7109375" customWidth="1"/>
    <col min="4350" max="4350" width="0" hidden="1" customWidth="1"/>
    <col min="4351" max="4351" width="12.42578125" customWidth="1"/>
    <col min="4354" max="4354" width="12.42578125" customWidth="1"/>
    <col min="4355" max="4355" width="10.7109375" customWidth="1"/>
    <col min="4356" max="4356" width="3.42578125" customWidth="1"/>
    <col min="4357" max="4357" width="8.85546875" customWidth="1"/>
    <col min="4358" max="4358" width="5" customWidth="1"/>
    <col min="4359" max="4359" width="1.5703125" customWidth="1"/>
    <col min="4360" max="4360" width="7.5703125" customWidth="1"/>
    <col min="4361" max="4361" width="4.140625" customWidth="1"/>
    <col min="4362" max="4362" width="6" customWidth="1"/>
    <col min="4363" max="4363" width="9.5703125" bestFit="1" customWidth="1"/>
    <col min="4366" max="4366" width="2.7109375" customWidth="1"/>
    <col min="4606" max="4606" width="0" hidden="1" customWidth="1"/>
    <col min="4607" max="4607" width="12.42578125" customWidth="1"/>
    <col min="4610" max="4610" width="12.42578125" customWidth="1"/>
    <col min="4611" max="4611" width="10.7109375" customWidth="1"/>
    <col min="4612" max="4612" width="3.42578125" customWidth="1"/>
    <col min="4613" max="4613" width="8.85546875" customWidth="1"/>
    <col min="4614" max="4614" width="5" customWidth="1"/>
    <col min="4615" max="4615" width="1.5703125" customWidth="1"/>
    <col min="4616" max="4616" width="7.5703125" customWidth="1"/>
    <col min="4617" max="4617" width="4.140625" customWidth="1"/>
    <col min="4618" max="4618" width="6" customWidth="1"/>
    <col min="4619" max="4619" width="9.5703125" bestFit="1" customWidth="1"/>
    <col min="4622" max="4622" width="2.7109375" customWidth="1"/>
    <col min="4862" max="4862" width="0" hidden="1" customWidth="1"/>
    <col min="4863" max="4863" width="12.42578125" customWidth="1"/>
    <col min="4866" max="4866" width="12.42578125" customWidth="1"/>
    <col min="4867" max="4867" width="10.7109375" customWidth="1"/>
    <col min="4868" max="4868" width="3.42578125" customWidth="1"/>
    <col min="4869" max="4869" width="8.85546875" customWidth="1"/>
    <col min="4870" max="4870" width="5" customWidth="1"/>
    <col min="4871" max="4871" width="1.5703125" customWidth="1"/>
    <col min="4872" max="4872" width="7.5703125" customWidth="1"/>
    <col min="4873" max="4873" width="4.140625" customWidth="1"/>
    <col min="4874" max="4874" width="6" customWidth="1"/>
    <col min="4875" max="4875" width="9.5703125" bestFit="1" customWidth="1"/>
    <col min="4878" max="4878" width="2.7109375" customWidth="1"/>
    <col min="5118" max="5118" width="0" hidden="1" customWidth="1"/>
    <col min="5119" max="5119" width="12.42578125" customWidth="1"/>
    <col min="5122" max="5122" width="12.42578125" customWidth="1"/>
    <col min="5123" max="5123" width="10.7109375" customWidth="1"/>
    <col min="5124" max="5124" width="3.42578125" customWidth="1"/>
    <col min="5125" max="5125" width="8.85546875" customWidth="1"/>
    <col min="5126" max="5126" width="5" customWidth="1"/>
    <col min="5127" max="5127" width="1.5703125" customWidth="1"/>
    <col min="5128" max="5128" width="7.5703125" customWidth="1"/>
    <col min="5129" max="5129" width="4.140625" customWidth="1"/>
    <col min="5130" max="5130" width="6" customWidth="1"/>
    <col min="5131" max="5131" width="9.5703125" bestFit="1" customWidth="1"/>
    <col min="5134" max="5134" width="2.7109375" customWidth="1"/>
    <col min="5374" max="5374" width="0" hidden="1" customWidth="1"/>
    <col min="5375" max="5375" width="12.42578125" customWidth="1"/>
    <col min="5378" max="5378" width="12.42578125" customWidth="1"/>
    <col min="5379" max="5379" width="10.7109375" customWidth="1"/>
    <col min="5380" max="5380" width="3.42578125" customWidth="1"/>
    <col min="5381" max="5381" width="8.85546875" customWidth="1"/>
    <col min="5382" max="5382" width="5" customWidth="1"/>
    <col min="5383" max="5383" width="1.5703125" customWidth="1"/>
    <col min="5384" max="5384" width="7.5703125" customWidth="1"/>
    <col min="5385" max="5385" width="4.140625" customWidth="1"/>
    <col min="5386" max="5386" width="6" customWidth="1"/>
    <col min="5387" max="5387" width="9.5703125" bestFit="1" customWidth="1"/>
    <col min="5390" max="5390" width="2.7109375" customWidth="1"/>
    <col min="5630" max="5630" width="0" hidden="1" customWidth="1"/>
    <col min="5631" max="5631" width="12.42578125" customWidth="1"/>
    <col min="5634" max="5634" width="12.42578125" customWidth="1"/>
    <col min="5635" max="5635" width="10.7109375" customWidth="1"/>
    <col min="5636" max="5636" width="3.42578125" customWidth="1"/>
    <col min="5637" max="5637" width="8.85546875" customWidth="1"/>
    <col min="5638" max="5638" width="5" customWidth="1"/>
    <col min="5639" max="5639" width="1.5703125" customWidth="1"/>
    <col min="5640" max="5640" width="7.5703125" customWidth="1"/>
    <col min="5641" max="5641" width="4.140625" customWidth="1"/>
    <col min="5642" max="5642" width="6" customWidth="1"/>
    <col min="5643" max="5643" width="9.5703125" bestFit="1" customWidth="1"/>
    <col min="5646" max="5646" width="2.7109375" customWidth="1"/>
    <col min="5886" max="5886" width="0" hidden="1" customWidth="1"/>
    <col min="5887" max="5887" width="12.42578125" customWidth="1"/>
    <col min="5890" max="5890" width="12.42578125" customWidth="1"/>
    <col min="5891" max="5891" width="10.7109375" customWidth="1"/>
    <col min="5892" max="5892" width="3.42578125" customWidth="1"/>
    <col min="5893" max="5893" width="8.85546875" customWidth="1"/>
    <col min="5894" max="5894" width="5" customWidth="1"/>
    <col min="5895" max="5895" width="1.5703125" customWidth="1"/>
    <col min="5896" max="5896" width="7.5703125" customWidth="1"/>
    <col min="5897" max="5897" width="4.140625" customWidth="1"/>
    <col min="5898" max="5898" width="6" customWidth="1"/>
    <col min="5899" max="5899" width="9.5703125" bestFit="1" customWidth="1"/>
    <col min="5902" max="5902" width="2.7109375" customWidth="1"/>
    <col min="6142" max="6142" width="0" hidden="1" customWidth="1"/>
    <col min="6143" max="6143" width="12.42578125" customWidth="1"/>
    <col min="6146" max="6146" width="12.42578125" customWidth="1"/>
    <col min="6147" max="6147" width="10.7109375" customWidth="1"/>
    <col min="6148" max="6148" width="3.42578125" customWidth="1"/>
    <col min="6149" max="6149" width="8.85546875" customWidth="1"/>
    <col min="6150" max="6150" width="5" customWidth="1"/>
    <col min="6151" max="6151" width="1.5703125" customWidth="1"/>
    <col min="6152" max="6152" width="7.5703125" customWidth="1"/>
    <col min="6153" max="6153" width="4.140625" customWidth="1"/>
    <col min="6154" max="6154" width="6" customWidth="1"/>
    <col min="6155" max="6155" width="9.5703125" bestFit="1" customWidth="1"/>
    <col min="6158" max="6158" width="2.7109375" customWidth="1"/>
    <col min="6398" max="6398" width="0" hidden="1" customWidth="1"/>
    <col min="6399" max="6399" width="12.42578125" customWidth="1"/>
    <col min="6402" max="6402" width="12.42578125" customWidth="1"/>
    <col min="6403" max="6403" width="10.7109375" customWidth="1"/>
    <col min="6404" max="6404" width="3.42578125" customWidth="1"/>
    <col min="6405" max="6405" width="8.85546875" customWidth="1"/>
    <col min="6406" max="6406" width="5" customWidth="1"/>
    <col min="6407" max="6407" width="1.5703125" customWidth="1"/>
    <col min="6408" max="6408" width="7.5703125" customWidth="1"/>
    <col min="6409" max="6409" width="4.140625" customWidth="1"/>
    <col min="6410" max="6410" width="6" customWidth="1"/>
    <col min="6411" max="6411" width="9.5703125" bestFit="1" customWidth="1"/>
    <col min="6414" max="6414" width="2.7109375" customWidth="1"/>
    <col min="6654" max="6654" width="0" hidden="1" customWidth="1"/>
    <col min="6655" max="6655" width="12.42578125" customWidth="1"/>
    <col min="6658" max="6658" width="12.42578125" customWidth="1"/>
    <col min="6659" max="6659" width="10.7109375" customWidth="1"/>
    <col min="6660" max="6660" width="3.42578125" customWidth="1"/>
    <col min="6661" max="6661" width="8.85546875" customWidth="1"/>
    <col min="6662" max="6662" width="5" customWidth="1"/>
    <col min="6663" max="6663" width="1.5703125" customWidth="1"/>
    <col min="6664" max="6664" width="7.5703125" customWidth="1"/>
    <col min="6665" max="6665" width="4.140625" customWidth="1"/>
    <col min="6666" max="6666" width="6" customWidth="1"/>
    <col min="6667" max="6667" width="9.5703125" bestFit="1" customWidth="1"/>
    <col min="6670" max="6670" width="2.7109375" customWidth="1"/>
    <col min="6910" max="6910" width="0" hidden="1" customWidth="1"/>
    <col min="6911" max="6911" width="12.42578125" customWidth="1"/>
    <col min="6914" max="6914" width="12.42578125" customWidth="1"/>
    <col min="6915" max="6915" width="10.7109375" customWidth="1"/>
    <col min="6916" max="6916" width="3.42578125" customWidth="1"/>
    <col min="6917" max="6917" width="8.85546875" customWidth="1"/>
    <col min="6918" max="6918" width="5" customWidth="1"/>
    <col min="6919" max="6919" width="1.5703125" customWidth="1"/>
    <col min="6920" max="6920" width="7.5703125" customWidth="1"/>
    <col min="6921" max="6921" width="4.140625" customWidth="1"/>
    <col min="6922" max="6922" width="6" customWidth="1"/>
    <col min="6923" max="6923" width="9.5703125" bestFit="1" customWidth="1"/>
    <col min="6926" max="6926" width="2.7109375" customWidth="1"/>
    <col min="7166" max="7166" width="0" hidden="1" customWidth="1"/>
    <col min="7167" max="7167" width="12.42578125" customWidth="1"/>
    <col min="7170" max="7170" width="12.42578125" customWidth="1"/>
    <col min="7171" max="7171" width="10.7109375" customWidth="1"/>
    <col min="7172" max="7172" width="3.42578125" customWidth="1"/>
    <col min="7173" max="7173" width="8.85546875" customWidth="1"/>
    <col min="7174" max="7174" width="5" customWidth="1"/>
    <col min="7175" max="7175" width="1.5703125" customWidth="1"/>
    <col min="7176" max="7176" width="7.5703125" customWidth="1"/>
    <col min="7177" max="7177" width="4.140625" customWidth="1"/>
    <col min="7178" max="7178" width="6" customWidth="1"/>
    <col min="7179" max="7179" width="9.5703125" bestFit="1" customWidth="1"/>
    <col min="7182" max="7182" width="2.7109375" customWidth="1"/>
    <col min="7422" max="7422" width="0" hidden="1" customWidth="1"/>
    <col min="7423" max="7423" width="12.42578125" customWidth="1"/>
    <col min="7426" max="7426" width="12.42578125" customWidth="1"/>
    <col min="7427" max="7427" width="10.7109375" customWidth="1"/>
    <col min="7428" max="7428" width="3.42578125" customWidth="1"/>
    <col min="7429" max="7429" width="8.85546875" customWidth="1"/>
    <col min="7430" max="7430" width="5" customWidth="1"/>
    <col min="7431" max="7431" width="1.5703125" customWidth="1"/>
    <col min="7432" max="7432" width="7.5703125" customWidth="1"/>
    <col min="7433" max="7433" width="4.140625" customWidth="1"/>
    <col min="7434" max="7434" width="6" customWidth="1"/>
    <col min="7435" max="7435" width="9.5703125" bestFit="1" customWidth="1"/>
    <col min="7438" max="7438" width="2.7109375" customWidth="1"/>
    <col min="7678" max="7678" width="0" hidden="1" customWidth="1"/>
    <col min="7679" max="7679" width="12.42578125" customWidth="1"/>
    <col min="7682" max="7682" width="12.42578125" customWidth="1"/>
    <col min="7683" max="7683" width="10.7109375" customWidth="1"/>
    <col min="7684" max="7684" width="3.42578125" customWidth="1"/>
    <col min="7685" max="7685" width="8.85546875" customWidth="1"/>
    <col min="7686" max="7686" width="5" customWidth="1"/>
    <col min="7687" max="7687" width="1.5703125" customWidth="1"/>
    <col min="7688" max="7688" width="7.5703125" customWidth="1"/>
    <col min="7689" max="7689" width="4.140625" customWidth="1"/>
    <col min="7690" max="7690" width="6" customWidth="1"/>
    <col min="7691" max="7691" width="9.5703125" bestFit="1" customWidth="1"/>
    <col min="7694" max="7694" width="2.7109375" customWidth="1"/>
    <col min="7934" max="7934" width="0" hidden="1" customWidth="1"/>
    <col min="7935" max="7935" width="12.42578125" customWidth="1"/>
    <col min="7938" max="7938" width="12.42578125" customWidth="1"/>
    <col min="7939" max="7939" width="10.7109375" customWidth="1"/>
    <col min="7940" max="7940" width="3.42578125" customWidth="1"/>
    <col min="7941" max="7941" width="8.85546875" customWidth="1"/>
    <col min="7942" max="7942" width="5" customWidth="1"/>
    <col min="7943" max="7943" width="1.5703125" customWidth="1"/>
    <col min="7944" max="7944" width="7.5703125" customWidth="1"/>
    <col min="7945" max="7945" width="4.140625" customWidth="1"/>
    <col min="7946" max="7946" width="6" customWidth="1"/>
    <col min="7947" max="7947" width="9.5703125" bestFit="1" customWidth="1"/>
    <col min="7950" max="7950" width="2.7109375" customWidth="1"/>
    <col min="8190" max="8190" width="0" hidden="1" customWidth="1"/>
    <col min="8191" max="8191" width="12.42578125" customWidth="1"/>
    <col min="8194" max="8194" width="12.42578125" customWidth="1"/>
    <col min="8195" max="8195" width="10.7109375" customWidth="1"/>
    <col min="8196" max="8196" width="3.42578125" customWidth="1"/>
    <col min="8197" max="8197" width="8.85546875" customWidth="1"/>
    <col min="8198" max="8198" width="5" customWidth="1"/>
    <col min="8199" max="8199" width="1.5703125" customWidth="1"/>
    <col min="8200" max="8200" width="7.5703125" customWidth="1"/>
    <col min="8201" max="8201" width="4.140625" customWidth="1"/>
    <col min="8202" max="8202" width="6" customWidth="1"/>
    <col min="8203" max="8203" width="9.5703125" bestFit="1" customWidth="1"/>
    <col min="8206" max="8206" width="2.7109375" customWidth="1"/>
    <col min="8446" max="8446" width="0" hidden="1" customWidth="1"/>
    <col min="8447" max="8447" width="12.42578125" customWidth="1"/>
    <col min="8450" max="8450" width="12.42578125" customWidth="1"/>
    <col min="8451" max="8451" width="10.7109375" customWidth="1"/>
    <col min="8452" max="8452" width="3.42578125" customWidth="1"/>
    <col min="8453" max="8453" width="8.85546875" customWidth="1"/>
    <col min="8454" max="8454" width="5" customWidth="1"/>
    <col min="8455" max="8455" width="1.5703125" customWidth="1"/>
    <col min="8456" max="8456" width="7.5703125" customWidth="1"/>
    <col min="8457" max="8457" width="4.140625" customWidth="1"/>
    <col min="8458" max="8458" width="6" customWidth="1"/>
    <col min="8459" max="8459" width="9.5703125" bestFit="1" customWidth="1"/>
    <col min="8462" max="8462" width="2.7109375" customWidth="1"/>
    <col min="8702" max="8702" width="0" hidden="1" customWidth="1"/>
    <col min="8703" max="8703" width="12.42578125" customWidth="1"/>
    <col min="8706" max="8706" width="12.42578125" customWidth="1"/>
    <col min="8707" max="8707" width="10.7109375" customWidth="1"/>
    <col min="8708" max="8708" width="3.42578125" customWidth="1"/>
    <col min="8709" max="8709" width="8.85546875" customWidth="1"/>
    <col min="8710" max="8710" width="5" customWidth="1"/>
    <col min="8711" max="8711" width="1.5703125" customWidth="1"/>
    <col min="8712" max="8712" width="7.5703125" customWidth="1"/>
    <col min="8713" max="8713" width="4.140625" customWidth="1"/>
    <col min="8714" max="8714" width="6" customWidth="1"/>
    <col min="8715" max="8715" width="9.5703125" bestFit="1" customWidth="1"/>
    <col min="8718" max="8718" width="2.7109375" customWidth="1"/>
    <col min="8958" max="8958" width="0" hidden="1" customWidth="1"/>
    <col min="8959" max="8959" width="12.42578125" customWidth="1"/>
    <col min="8962" max="8962" width="12.42578125" customWidth="1"/>
    <col min="8963" max="8963" width="10.7109375" customWidth="1"/>
    <col min="8964" max="8964" width="3.42578125" customWidth="1"/>
    <col min="8965" max="8965" width="8.85546875" customWidth="1"/>
    <col min="8966" max="8966" width="5" customWidth="1"/>
    <col min="8967" max="8967" width="1.5703125" customWidth="1"/>
    <col min="8968" max="8968" width="7.5703125" customWidth="1"/>
    <col min="8969" max="8969" width="4.140625" customWidth="1"/>
    <col min="8970" max="8970" width="6" customWidth="1"/>
    <col min="8971" max="8971" width="9.5703125" bestFit="1" customWidth="1"/>
    <col min="8974" max="8974" width="2.7109375" customWidth="1"/>
    <col min="9214" max="9214" width="0" hidden="1" customWidth="1"/>
    <col min="9215" max="9215" width="12.42578125" customWidth="1"/>
    <col min="9218" max="9218" width="12.42578125" customWidth="1"/>
    <col min="9219" max="9219" width="10.7109375" customWidth="1"/>
    <col min="9220" max="9220" width="3.42578125" customWidth="1"/>
    <col min="9221" max="9221" width="8.85546875" customWidth="1"/>
    <col min="9222" max="9222" width="5" customWidth="1"/>
    <col min="9223" max="9223" width="1.5703125" customWidth="1"/>
    <col min="9224" max="9224" width="7.5703125" customWidth="1"/>
    <col min="9225" max="9225" width="4.140625" customWidth="1"/>
    <col min="9226" max="9226" width="6" customWidth="1"/>
    <col min="9227" max="9227" width="9.5703125" bestFit="1" customWidth="1"/>
    <col min="9230" max="9230" width="2.7109375" customWidth="1"/>
    <col min="9470" max="9470" width="0" hidden="1" customWidth="1"/>
    <col min="9471" max="9471" width="12.42578125" customWidth="1"/>
    <col min="9474" max="9474" width="12.42578125" customWidth="1"/>
    <col min="9475" max="9475" width="10.7109375" customWidth="1"/>
    <col min="9476" max="9476" width="3.42578125" customWidth="1"/>
    <col min="9477" max="9477" width="8.85546875" customWidth="1"/>
    <col min="9478" max="9478" width="5" customWidth="1"/>
    <col min="9479" max="9479" width="1.5703125" customWidth="1"/>
    <col min="9480" max="9480" width="7.5703125" customWidth="1"/>
    <col min="9481" max="9481" width="4.140625" customWidth="1"/>
    <col min="9482" max="9482" width="6" customWidth="1"/>
    <col min="9483" max="9483" width="9.5703125" bestFit="1" customWidth="1"/>
    <col min="9486" max="9486" width="2.7109375" customWidth="1"/>
    <col min="9726" max="9726" width="0" hidden="1" customWidth="1"/>
    <col min="9727" max="9727" width="12.42578125" customWidth="1"/>
    <col min="9730" max="9730" width="12.42578125" customWidth="1"/>
    <col min="9731" max="9731" width="10.7109375" customWidth="1"/>
    <col min="9732" max="9732" width="3.42578125" customWidth="1"/>
    <col min="9733" max="9733" width="8.85546875" customWidth="1"/>
    <col min="9734" max="9734" width="5" customWidth="1"/>
    <col min="9735" max="9735" width="1.5703125" customWidth="1"/>
    <col min="9736" max="9736" width="7.5703125" customWidth="1"/>
    <col min="9737" max="9737" width="4.140625" customWidth="1"/>
    <col min="9738" max="9738" width="6" customWidth="1"/>
    <col min="9739" max="9739" width="9.5703125" bestFit="1" customWidth="1"/>
    <col min="9742" max="9742" width="2.7109375" customWidth="1"/>
    <col min="9982" max="9982" width="0" hidden="1" customWidth="1"/>
    <col min="9983" max="9983" width="12.42578125" customWidth="1"/>
    <col min="9986" max="9986" width="12.42578125" customWidth="1"/>
    <col min="9987" max="9987" width="10.7109375" customWidth="1"/>
    <col min="9988" max="9988" width="3.42578125" customWidth="1"/>
    <col min="9989" max="9989" width="8.85546875" customWidth="1"/>
    <col min="9990" max="9990" width="5" customWidth="1"/>
    <col min="9991" max="9991" width="1.5703125" customWidth="1"/>
    <col min="9992" max="9992" width="7.5703125" customWidth="1"/>
    <col min="9993" max="9993" width="4.140625" customWidth="1"/>
    <col min="9994" max="9994" width="6" customWidth="1"/>
    <col min="9995" max="9995" width="9.5703125" bestFit="1" customWidth="1"/>
    <col min="9998" max="9998" width="2.7109375" customWidth="1"/>
    <col min="10238" max="10238" width="0" hidden="1" customWidth="1"/>
    <col min="10239" max="10239" width="12.42578125" customWidth="1"/>
    <col min="10242" max="10242" width="12.42578125" customWidth="1"/>
    <col min="10243" max="10243" width="10.7109375" customWidth="1"/>
    <col min="10244" max="10244" width="3.42578125" customWidth="1"/>
    <col min="10245" max="10245" width="8.85546875" customWidth="1"/>
    <col min="10246" max="10246" width="5" customWidth="1"/>
    <col min="10247" max="10247" width="1.5703125" customWidth="1"/>
    <col min="10248" max="10248" width="7.5703125" customWidth="1"/>
    <col min="10249" max="10249" width="4.140625" customWidth="1"/>
    <col min="10250" max="10250" width="6" customWidth="1"/>
    <col min="10251" max="10251" width="9.5703125" bestFit="1" customWidth="1"/>
    <col min="10254" max="10254" width="2.7109375" customWidth="1"/>
    <col min="10494" max="10494" width="0" hidden="1" customWidth="1"/>
    <col min="10495" max="10495" width="12.42578125" customWidth="1"/>
    <col min="10498" max="10498" width="12.42578125" customWidth="1"/>
    <col min="10499" max="10499" width="10.7109375" customWidth="1"/>
    <col min="10500" max="10500" width="3.42578125" customWidth="1"/>
    <col min="10501" max="10501" width="8.85546875" customWidth="1"/>
    <col min="10502" max="10502" width="5" customWidth="1"/>
    <col min="10503" max="10503" width="1.5703125" customWidth="1"/>
    <col min="10504" max="10504" width="7.5703125" customWidth="1"/>
    <col min="10505" max="10505" width="4.140625" customWidth="1"/>
    <col min="10506" max="10506" width="6" customWidth="1"/>
    <col min="10507" max="10507" width="9.5703125" bestFit="1" customWidth="1"/>
    <col min="10510" max="10510" width="2.7109375" customWidth="1"/>
    <col min="10750" max="10750" width="0" hidden="1" customWidth="1"/>
    <col min="10751" max="10751" width="12.42578125" customWidth="1"/>
    <col min="10754" max="10754" width="12.42578125" customWidth="1"/>
    <col min="10755" max="10755" width="10.7109375" customWidth="1"/>
    <col min="10756" max="10756" width="3.42578125" customWidth="1"/>
    <col min="10757" max="10757" width="8.85546875" customWidth="1"/>
    <col min="10758" max="10758" width="5" customWidth="1"/>
    <col min="10759" max="10759" width="1.5703125" customWidth="1"/>
    <col min="10760" max="10760" width="7.5703125" customWidth="1"/>
    <col min="10761" max="10761" width="4.140625" customWidth="1"/>
    <col min="10762" max="10762" width="6" customWidth="1"/>
    <col min="10763" max="10763" width="9.5703125" bestFit="1" customWidth="1"/>
    <col min="10766" max="10766" width="2.7109375" customWidth="1"/>
    <col min="11006" max="11006" width="0" hidden="1" customWidth="1"/>
    <col min="11007" max="11007" width="12.42578125" customWidth="1"/>
    <col min="11010" max="11010" width="12.42578125" customWidth="1"/>
    <col min="11011" max="11011" width="10.7109375" customWidth="1"/>
    <col min="11012" max="11012" width="3.42578125" customWidth="1"/>
    <col min="11013" max="11013" width="8.85546875" customWidth="1"/>
    <col min="11014" max="11014" width="5" customWidth="1"/>
    <col min="11015" max="11015" width="1.5703125" customWidth="1"/>
    <col min="11016" max="11016" width="7.5703125" customWidth="1"/>
    <col min="11017" max="11017" width="4.140625" customWidth="1"/>
    <col min="11018" max="11018" width="6" customWidth="1"/>
    <col min="11019" max="11019" width="9.5703125" bestFit="1" customWidth="1"/>
    <col min="11022" max="11022" width="2.7109375" customWidth="1"/>
    <col min="11262" max="11262" width="0" hidden="1" customWidth="1"/>
    <col min="11263" max="11263" width="12.42578125" customWidth="1"/>
    <col min="11266" max="11266" width="12.42578125" customWidth="1"/>
    <col min="11267" max="11267" width="10.7109375" customWidth="1"/>
    <col min="11268" max="11268" width="3.42578125" customWidth="1"/>
    <col min="11269" max="11269" width="8.85546875" customWidth="1"/>
    <col min="11270" max="11270" width="5" customWidth="1"/>
    <col min="11271" max="11271" width="1.5703125" customWidth="1"/>
    <col min="11272" max="11272" width="7.5703125" customWidth="1"/>
    <col min="11273" max="11273" width="4.140625" customWidth="1"/>
    <col min="11274" max="11274" width="6" customWidth="1"/>
    <col min="11275" max="11275" width="9.5703125" bestFit="1" customWidth="1"/>
    <col min="11278" max="11278" width="2.7109375" customWidth="1"/>
    <col min="11518" max="11518" width="0" hidden="1" customWidth="1"/>
    <col min="11519" max="11519" width="12.42578125" customWidth="1"/>
    <col min="11522" max="11522" width="12.42578125" customWidth="1"/>
    <col min="11523" max="11523" width="10.7109375" customWidth="1"/>
    <col min="11524" max="11524" width="3.42578125" customWidth="1"/>
    <col min="11525" max="11525" width="8.85546875" customWidth="1"/>
    <col min="11526" max="11526" width="5" customWidth="1"/>
    <col min="11527" max="11527" width="1.5703125" customWidth="1"/>
    <col min="11528" max="11528" width="7.5703125" customWidth="1"/>
    <col min="11529" max="11529" width="4.140625" customWidth="1"/>
    <col min="11530" max="11530" width="6" customWidth="1"/>
    <col min="11531" max="11531" width="9.5703125" bestFit="1" customWidth="1"/>
    <col min="11534" max="11534" width="2.7109375" customWidth="1"/>
    <col min="11774" max="11774" width="0" hidden="1" customWidth="1"/>
    <col min="11775" max="11775" width="12.42578125" customWidth="1"/>
    <col min="11778" max="11778" width="12.42578125" customWidth="1"/>
    <col min="11779" max="11779" width="10.7109375" customWidth="1"/>
    <col min="11780" max="11780" width="3.42578125" customWidth="1"/>
    <col min="11781" max="11781" width="8.85546875" customWidth="1"/>
    <col min="11782" max="11782" width="5" customWidth="1"/>
    <col min="11783" max="11783" width="1.5703125" customWidth="1"/>
    <col min="11784" max="11784" width="7.5703125" customWidth="1"/>
    <col min="11785" max="11785" width="4.140625" customWidth="1"/>
    <col min="11786" max="11786" width="6" customWidth="1"/>
    <col min="11787" max="11787" width="9.5703125" bestFit="1" customWidth="1"/>
    <col min="11790" max="11790" width="2.7109375" customWidth="1"/>
    <col min="12030" max="12030" width="0" hidden="1" customWidth="1"/>
    <col min="12031" max="12031" width="12.42578125" customWidth="1"/>
    <col min="12034" max="12034" width="12.42578125" customWidth="1"/>
    <col min="12035" max="12035" width="10.7109375" customWidth="1"/>
    <col min="12036" max="12036" width="3.42578125" customWidth="1"/>
    <col min="12037" max="12037" width="8.85546875" customWidth="1"/>
    <col min="12038" max="12038" width="5" customWidth="1"/>
    <col min="12039" max="12039" width="1.5703125" customWidth="1"/>
    <col min="12040" max="12040" width="7.5703125" customWidth="1"/>
    <col min="12041" max="12041" width="4.140625" customWidth="1"/>
    <col min="12042" max="12042" width="6" customWidth="1"/>
    <col min="12043" max="12043" width="9.5703125" bestFit="1" customWidth="1"/>
    <col min="12046" max="12046" width="2.7109375" customWidth="1"/>
    <col min="12286" max="12286" width="0" hidden="1" customWidth="1"/>
    <col min="12287" max="12287" width="12.42578125" customWidth="1"/>
    <col min="12290" max="12290" width="12.42578125" customWidth="1"/>
    <col min="12291" max="12291" width="10.7109375" customWidth="1"/>
    <col min="12292" max="12292" width="3.42578125" customWidth="1"/>
    <col min="12293" max="12293" width="8.85546875" customWidth="1"/>
    <col min="12294" max="12294" width="5" customWidth="1"/>
    <col min="12295" max="12295" width="1.5703125" customWidth="1"/>
    <col min="12296" max="12296" width="7.5703125" customWidth="1"/>
    <col min="12297" max="12297" width="4.140625" customWidth="1"/>
    <col min="12298" max="12298" width="6" customWidth="1"/>
    <col min="12299" max="12299" width="9.5703125" bestFit="1" customWidth="1"/>
    <col min="12302" max="12302" width="2.7109375" customWidth="1"/>
    <col min="12542" max="12542" width="0" hidden="1" customWidth="1"/>
    <col min="12543" max="12543" width="12.42578125" customWidth="1"/>
    <col min="12546" max="12546" width="12.42578125" customWidth="1"/>
    <col min="12547" max="12547" width="10.7109375" customWidth="1"/>
    <col min="12548" max="12548" width="3.42578125" customWidth="1"/>
    <col min="12549" max="12549" width="8.85546875" customWidth="1"/>
    <col min="12550" max="12550" width="5" customWidth="1"/>
    <col min="12551" max="12551" width="1.5703125" customWidth="1"/>
    <col min="12552" max="12552" width="7.5703125" customWidth="1"/>
    <col min="12553" max="12553" width="4.140625" customWidth="1"/>
    <col min="12554" max="12554" width="6" customWidth="1"/>
    <col min="12555" max="12555" width="9.5703125" bestFit="1" customWidth="1"/>
    <col min="12558" max="12558" width="2.7109375" customWidth="1"/>
    <col min="12798" max="12798" width="0" hidden="1" customWidth="1"/>
    <col min="12799" max="12799" width="12.42578125" customWidth="1"/>
    <col min="12802" max="12802" width="12.42578125" customWidth="1"/>
    <col min="12803" max="12803" width="10.7109375" customWidth="1"/>
    <col min="12804" max="12804" width="3.42578125" customWidth="1"/>
    <col min="12805" max="12805" width="8.85546875" customWidth="1"/>
    <col min="12806" max="12806" width="5" customWidth="1"/>
    <col min="12807" max="12807" width="1.5703125" customWidth="1"/>
    <col min="12808" max="12808" width="7.5703125" customWidth="1"/>
    <col min="12809" max="12809" width="4.140625" customWidth="1"/>
    <col min="12810" max="12810" width="6" customWidth="1"/>
    <col min="12811" max="12811" width="9.5703125" bestFit="1" customWidth="1"/>
    <col min="12814" max="12814" width="2.7109375" customWidth="1"/>
    <col min="13054" max="13054" width="0" hidden="1" customWidth="1"/>
    <col min="13055" max="13055" width="12.42578125" customWidth="1"/>
    <col min="13058" max="13058" width="12.42578125" customWidth="1"/>
    <col min="13059" max="13059" width="10.7109375" customWidth="1"/>
    <col min="13060" max="13060" width="3.42578125" customWidth="1"/>
    <col min="13061" max="13061" width="8.85546875" customWidth="1"/>
    <col min="13062" max="13062" width="5" customWidth="1"/>
    <col min="13063" max="13063" width="1.5703125" customWidth="1"/>
    <col min="13064" max="13064" width="7.5703125" customWidth="1"/>
    <col min="13065" max="13065" width="4.140625" customWidth="1"/>
    <col min="13066" max="13066" width="6" customWidth="1"/>
    <col min="13067" max="13067" width="9.5703125" bestFit="1" customWidth="1"/>
    <col min="13070" max="13070" width="2.7109375" customWidth="1"/>
    <col min="13310" max="13310" width="0" hidden="1" customWidth="1"/>
    <col min="13311" max="13311" width="12.42578125" customWidth="1"/>
    <col min="13314" max="13314" width="12.42578125" customWidth="1"/>
    <col min="13315" max="13315" width="10.7109375" customWidth="1"/>
    <col min="13316" max="13316" width="3.42578125" customWidth="1"/>
    <col min="13317" max="13317" width="8.85546875" customWidth="1"/>
    <col min="13318" max="13318" width="5" customWidth="1"/>
    <col min="13319" max="13319" width="1.5703125" customWidth="1"/>
    <col min="13320" max="13320" width="7.5703125" customWidth="1"/>
    <col min="13321" max="13321" width="4.140625" customWidth="1"/>
    <col min="13322" max="13322" width="6" customWidth="1"/>
    <col min="13323" max="13323" width="9.5703125" bestFit="1" customWidth="1"/>
    <col min="13326" max="13326" width="2.7109375" customWidth="1"/>
    <col min="13566" max="13566" width="0" hidden="1" customWidth="1"/>
    <col min="13567" max="13567" width="12.42578125" customWidth="1"/>
    <col min="13570" max="13570" width="12.42578125" customWidth="1"/>
    <col min="13571" max="13571" width="10.7109375" customWidth="1"/>
    <col min="13572" max="13572" width="3.42578125" customWidth="1"/>
    <col min="13573" max="13573" width="8.85546875" customWidth="1"/>
    <col min="13574" max="13574" width="5" customWidth="1"/>
    <col min="13575" max="13575" width="1.5703125" customWidth="1"/>
    <col min="13576" max="13576" width="7.5703125" customWidth="1"/>
    <col min="13577" max="13577" width="4.140625" customWidth="1"/>
    <col min="13578" max="13578" width="6" customWidth="1"/>
    <col min="13579" max="13579" width="9.5703125" bestFit="1" customWidth="1"/>
    <col min="13582" max="13582" width="2.7109375" customWidth="1"/>
    <col min="13822" max="13822" width="0" hidden="1" customWidth="1"/>
    <col min="13823" max="13823" width="12.42578125" customWidth="1"/>
    <col min="13826" max="13826" width="12.42578125" customWidth="1"/>
    <col min="13827" max="13827" width="10.7109375" customWidth="1"/>
    <col min="13828" max="13828" width="3.42578125" customWidth="1"/>
    <col min="13829" max="13829" width="8.85546875" customWidth="1"/>
    <col min="13830" max="13830" width="5" customWidth="1"/>
    <col min="13831" max="13831" width="1.5703125" customWidth="1"/>
    <col min="13832" max="13832" width="7.5703125" customWidth="1"/>
    <col min="13833" max="13833" width="4.140625" customWidth="1"/>
    <col min="13834" max="13834" width="6" customWidth="1"/>
    <col min="13835" max="13835" width="9.5703125" bestFit="1" customWidth="1"/>
    <col min="13838" max="13838" width="2.7109375" customWidth="1"/>
    <col min="14078" max="14078" width="0" hidden="1" customWidth="1"/>
    <col min="14079" max="14079" width="12.42578125" customWidth="1"/>
    <col min="14082" max="14082" width="12.42578125" customWidth="1"/>
    <col min="14083" max="14083" width="10.7109375" customWidth="1"/>
    <col min="14084" max="14084" width="3.42578125" customWidth="1"/>
    <col min="14085" max="14085" width="8.85546875" customWidth="1"/>
    <col min="14086" max="14086" width="5" customWidth="1"/>
    <col min="14087" max="14087" width="1.5703125" customWidth="1"/>
    <col min="14088" max="14088" width="7.5703125" customWidth="1"/>
    <col min="14089" max="14089" width="4.140625" customWidth="1"/>
    <col min="14090" max="14090" width="6" customWidth="1"/>
    <col min="14091" max="14091" width="9.5703125" bestFit="1" customWidth="1"/>
    <col min="14094" max="14094" width="2.7109375" customWidth="1"/>
    <col min="14334" max="14334" width="0" hidden="1" customWidth="1"/>
    <col min="14335" max="14335" width="12.42578125" customWidth="1"/>
    <col min="14338" max="14338" width="12.42578125" customWidth="1"/>
    <col min="14339" max="14339" width="10.7109375" customWidth="1"/>
    <col min="14340" max="14340" width="3.42578125" customWidth="1"/>
    <col min="14341" max="14341" width="8.85546875" customWidth="1"/>
    <col min="14342" max="14342" width="5" customWidth="1"/>
    <col min="14343" max="14343" width="1.5703125" customWidth="1"/>
    <col min="14344" max="14344" width="7.5703125" customWidth="1"/>
    <col min="14345" max="14345" width="4.140625" customWidth="1"/>
    <col min="14346" max="14346" width="6" customWidth="1"/>
    <col min="14347" max="14347" width="9.5703125" bestFit="1" customWidth="1"/>
    <col min="14350" max="14350" width="2.7109375" customWidth="1"/>
    <col min="14590" max="14590" width="0" hidden="1" customWidth="1"/>
    <col min="14591" max="14591" width="12.42578125" customWidth="1"/>
    <col min="14594" max="14594" width="12.42578125" customWidth="1"/>
    <col min="14595" max="14595" width="10.7109375" customWidth="1"/>
    <col min="14596" max="14596" width="3.42578125" customWidth="1"/>
    <col min="14597" max="14597" width="8.85546875" customWidth="1"/>
    <col min="14598" max="14598" width="5" customWidth="1"/>
    <col min="14599" max="14599" width="1.5703125" customWidth="1"/>
    <col min="14600" max="14600" width="7.5703125" customWidth="1"/>
    <col min="14601" max="14601" width="4.140625" customWidth="1"/>
    <col min="14602" max="14602" width="6" customWidth="1"/>
    <col min="14603" max="14603" width="9.5703125" bestFit="1" customWidth="1"/>
    <col min="14606" max="14606" width="2.7109375" customWidth="1"/>
    <col min="14846" max="14846" width="0" hidden="1" customWidth="1"/>
    <col min="14847" max="14847" width="12.42578125" customWidth="1"/>
    <col min="14850" max="14850" width="12.42578125" customWidth="1"/>
    <col min="14851" max="14851" width="10.7109375" customWidth="1"/>
    <col min="14852" max="14852" width="3.42578125" customWidth="1"/>
    <col min="14853" max="14853" width="8.85546875" customWidth="1"/>
    <col min="14854" max="14854" width="5" customWidth="1"/>
    <col min="14855" max="14855" width="1.5703125" customWidth="1"/>
    <col min="14856" max="14856" width="7.5703125" customWidth="1"/>
    <col min="14857" max="14857" width="4.140625" customWidth="1"/>
    <col min="14858" max="14858" width="6" customWidth="1"/>
    <col min="14859" max="14859" width="9.5703125" bestFit="1" customWidth="1"/>
    <col min="14862" max="14862" width="2.7109375" customWidth="1"/>
    <col min="15102" max="15102" width="0" hidden="1" customWidth="1"/>
    <col min="15103" max="15103" width="12.42578125" customWidth="1"/>
    <col min="15106" max="15106" width="12.42578125" customWidth="1"/>
    <col min="15107" max="15107" width="10.7109375" customWidth="1"/>
    <col min="15108" max="15108" width="3.42578125" customWidth="1"/>
    <col min="15109" max="15109" width="8.85546875" customWidth="1"/>
    <col min="15110" max="15110" width="5" customWidth="1"/>
    <col min="15111" max="15111" width="1.5703125" customWidth="1"/>
    <col min="15112" max="15112" width="7.5703125" customWidth="1"/>
    <col min="15113" max="15113" width="4.140625" customWidth="1"/>
    <col min="15114" max="15114" width="6" customWidth="1"/>
    <col min="15115" max="15115" width="9.5703125" bestFit="1" customWidth="1"/>
    <col min="15118" max="15118" width="2.7109375" customWidth="1"/>
    <col min="15358" max="15358" width="0" hidden="1" customWidth="1"/>
    <col min="15359" max="15359" width="12.42578125" customWidth="1"/>
    <col min="15362" max="15362" width="12.42578125" customWidth="1"/>
    <col min="15363" max="15363" width="10.7109375" customWidth="1"/>
    <col min="15364" max="15364" width="3.42578125" customWidth="1"/>
    <col min="15365" max="15365" width="8.85546875" customWidth="1"/>
    <col min="15366" max="15366" width="5" customWidth="1"/>
    <col min="15367" max="15367" width="1.5703125" customWidth="1"/>
    <col min="15368" max="15368" width="7.5703125" customWidth="1"/>
    <col min="15369" max="15369" width="4.140625" customWidth="1"/>
    <col min="15370" max="15370" width="6" customWidth="1"/>
    <col min="15371" max="15371" width="9.5703125" bestFit="1" customWidth="1"/>
    <col min="15374" max="15374" width="2.7109375" customWidth="1"/>
    <col min="15614" max="15614" width="0" hidden="1" customWidth="1"/>
    <col min="15615" max="15615" width="12.42578125" customWidth="1"/>
    <col min="15618" max="15618" width="12.42578125" customWidth="1"/>
    <col min="15619" max="15619" width="10.7109375" customWidth="1"/>
    <col min="15620" max="15620" width="3.42578125" customWidth="1"/>
    <col min="15621" max="15621" width="8.85546875" customWidth="1"/>
    <col min="15622" max="15622" width="5" customWidth="1"/>
    <col min="15623" max="15623" width="1.5703125" customWidth="1"/>
    <col min="15624" max="15624" width="7.5703125" customWidth="1"/>
    <col min="15625" max="15625" width="4.140625" customWidth="1"/>
    <col min="15626" max="15626" width="6" customWidth="1"/>
    <col min="15627" max="15627" width="9.5703125" bestFit="1" customWidth="1"/>
    <col min="15630" max="15630" width="2.7109375" customWidth="1"/>
    <col min="15870" max="15870" width="0" hidden="1" customWidth="1"/>
    <col min="15871" max="15871" width="12.42578125" customWidth="1"/>
    <col min="15874" max="15874" width="12.42578125" customWidth="1"/>
    <col min="15875" max="15875" width="10.7109375" customWidth="1"/>
    <col min="15876" max="15876" width="3.42578125" customWidth="1"/>
    <col min="15877" max="15877" width="8.85546875" customWidth="1"/>
    <col min="15878" max="15878" width="5" customWidth="1"/>
    <col min="15879" max="15879" width="1.5703125" customWidth="1"/>
    <col min="15880" max="15880" width="7.5703125" customWidth="1"/>
    <col min="15881" max="15881" width="4.140625" customWidth="1"/>
    <col min="15882" max="15882" width="6" customWidth="1"/>
    <col min="15883" max="15883" width="9.5703125" bestFit="1" customWidth="1"/>
    <col min="15886" max="15886" width="2.7109375" customWidth="1"/>
    <col min="16126" max="16126" width="0" hidden="1" customWidth="1"/>
    <col min="16127" max="16127" width="12.42578125" customWidth="1"/>
    <col min="16130" max="16130" width="12.42578125" customWidth="1"/>
    <col min="16131" max="16131" width="10.7109375" customWidth="1"/>
    <col min="16132" max="16132" width="3.42578125" customWidth="1"/>
    <col min="16133" max="16133" width="8.85546875" customWidth="1"/>
    <col min="16134" max="16134" width="5" customWidth="1"/>
    <col min="16135" max="16135" width="1.5703125" customWidth="1"/>
    <col min="16136" max="16136" width="7.5703125" customWidth="1"/>
    <col min="16137" max="16137" width="4.140625" customWidth="1"/>
    <col min="16138" max="16138" width="6" customWidth="1"/>
    <col min="16139" max="16139" width="9.5703125" bestFit="1" customWidth="1"/>
    <col min="16142" max="16142" width="2.7109375" customWidth="1"/>
  </cols>
  <sheetData>
    <row r="1" spans="2:15" ht="15.75" customHeight="1">
      <c r="C1" s="318" t="s">
        <v>286</v>
      </c>
      <c r="D1" s="318"/>
      <c r="E1" s="318"/>
      <c r="F1" s="318"/>
      <c r="G1" s="318"/>
      <c r="H1" s="318"/>
      <c r="I1" s="318"/>
      <c r="J1" s="318"/>
      <c r="K1" s="318"/>
    </row>
    <row r="2" spans="2:15" ht="15.75">
      <c r="C2" s="318" t="s">
        <v>240</v>
      </c>
      <c r="D2" s="318"/>
      <c r="E2" s="318"/>
      <c r="F2" s="318"/>
      <c r="G2" s="318"/>
      <c r="H2" s="318"/>
      <c r="I2" s="318"/>
      <c r="J2" s="318"/>
      <c r="K2" s="318"/>
    </row>
    <row r="3" spans="2:15">
      <c r="H3" s="138"/>
    </row>
    <row r="4" spans="2:15">
      <c r="B4" s="146" t="s">
        <v>241</v>
      </c>
      <c r="C4" s="146"/>
      <c r="D4" s="146"/>
      <c r="E4" s="146"/>
      <c r="F4" s="146"/>
      <c r="G4" s="146"/>
      <c r="H4" s="147"/>
      <c r="I4" s="138"/>
      <c r="J4" s="138"/>
      <c r="K4" s="138"/>
      <c r="L4" s="138"/>
      <c r="M4" s="138"/>
      <c r="N4" s="176">
        <f>H5+H6+H7+H8+H9+H10+H11</f>
        <v>4694583.88</v>
      </c>
      <c r="O4" s="138"/>
    </row>
    <row r="5" spans="2:15">
      <c r="B5" s="146"/>
      <c r="C5" s="315" t="s">
        <v>287</v>
      </c>
      <c r="D5" s="315"/>
      <c r="E5" s="315"/>
      <c r="F5" s="315"/>
      <c r="G5" s="149"/>
      <c r="H5" s="177">
        <f>4694583.88-H8-H9-H10-H11</f>
        <v>3887396.88</v>
      </c>
      <c r="I5" s="138"/>
      <c r="J5" s="138"/>
      <c r="K5" s="138"/>
      <c r="L5" s="138"/>
      <c r="M5" s="138"/>
      <c r="N5" s="151"/>
      <c r="O5" s="138"/>
    </row>
    <row r="6" spans="2:15">
      <c r="B6" s="146"/>
      <c r="C6" s="315"/>
      <c r="D6" s="315"/>
      <c r="E6" s="315"/>
      <c r="F6" s="315"/>
      <c r="G6" s="149"/>
      <c r="H6" s="178"/>
      <c r="I6" s="138"/>
      <c r="J6" s="138"/>
      <c r="K6" s="138"/>
      <c r="L6" s="138"/>
      <c r="M6" s="138"/>
      <c r="N6" s="151"/>
      <c r="O6" s="138"/>
    </row>
    <row r="7" spans="2:15">
      <c r="B7" s="146"/>
      <c r="C7" s="315"/>
      <c r="D7" s="315"/>
      <c r="E7" s="315"/>
      <c r="F7" s="315"/>
      <c r="G7" s="149"/>
      <c r="H7" s="178"/>
      <c r="I7" s="138"/>
      <c r="J7" s="138"/>
      <c r="K7" s="138"/>
      <c r="L7" s="138"/>
      <c r="M7" s="138"/>
      <c r="N7" s="151"/>
      <c r="O7" s="138"/>
    </row>
    <row r="8" spans="2:15">
      <c r="B8" s="146"/>
      <c r="C8" s="315" t="s">
        <v>288</v>
      </c>
      <c r="D8" s="315"/>
      <c r="E8" s="315"/>
      <c r="F8" s="315"/>
      <c r="G8" s="149"/>
      <c r="H8" s="178">
        <v>489348</v>
      </c>
      <c r="I8" s="138"/>
      <c r="J8" s="138"/>
      <c r="K8" s="138"/>
      <c r="L8" s="138"/>
      <c r="M8" s="138"/>
      <c r="N8" s="151"/>
      <c r="O8" s="138"/>
    </row>
    <row r="9" spans="2:15">
      <c r="B9" s="146"/>
      <c r="C9" s="315" t="s">
        <v>289</v>
      </c>
      <c r="D9" s="315"/>
      <c r="E9" s="315"/>
      <c r="F9" s="315"/>
      <c r="G9" s="149"/>
      <c r="H9" s="178">
        <v>121872</v>
      </c>
      <c r="I9" s="138"/>
      <c r="J9" s="138"/>
      <c r="K9" s="138"/>
      <c r="L9" s="138"/>
      <c r="M9" s="138"/>
      <c r="N9" s="151"/>
      <c r="O9" s="138"/>
    </row>
    <row r="10" spans="2:15">
      <c r="B10" s="146"/>
      <c r="C10" s="315" t="s">
        <v>245</v>
      </c>
      <c r="D10" s="315"/>
      <c r="E10" s="315"/>
      <c r="F10" s="315"/>
      <c r="G10" s="149"/>
      <c r="H10" s="178">
        <v>103284</v>
      </c>
      <c r="I10" s="138"/>
      <c r="J10" s="138"/>
      <c r="K10" s="138"/>
      <c r="L10" s="138"/>
      <c r="M10" s="138"/>
      <c r="N10" s="151"/>
      <c r="O10" s="138"/>
    </row>
    <row r="11" spans="2:15">
      <c r="B11" s="146"/>
      <c r="C11" s="315" t="s">
        <v>246</v>
      </c>
      <c r="D11" s="315"/>
      <c r="E11" s="315"/>
      <c r="F11" s="315"/>
      <c r="G11" s="153"/>
      <c r="H11" s="179">
        <v>92683</v>
      </c>
      <c r="I11" s="138"/>
      <c r="J11" s="138"/>
      <c r="K11" s="138"/>
      <c r="L11" s="138"/>
      <c r="M11" s="138"/>
      <c r="N11" s="155"/>
      <c r="O11" s="138"/>
    </row>
    <row r="12" spans="2:15">
      <c r="B12" s="146"/>
      <c r="C12" s="316"/>
      <c r="D12" s="316"/>
      <c r="E12" s="316"/>
      <c r="F12" s="316"/>
      <c r="G12" s="153"/>
      <c r="H12" s="180">
        <f>SUM(H5:H11)</f>
        <v>4694583.88</v>
      </c>
      <c r="I12" s="138"/>
      <c r="J12" s="138"/>
      <c r="K12" s="138"/>
      <c r="L12" s="138"/>
      <c r="M12" s="138"/>
      <c r="N12" s="138"/>
      <c r="O12" s="138"/>
    </row>
    <row r="13" spans="2:15">
      <c r="B13" s="146"/>
      <c r="C13" s="317"/>
      <c r="D13" s="317"/>
      <c r="E13" s="317"/>
      <c r="F13" s="317"/>
      <c r="G13" s="157"/>
      <c r="H13" s="158"/>
      <c r="I13" s="138"/>
      <c r="J13" s="138"/>
      <c r="K13" s="138"/>
      <c r="L13" s="138"/>
      <c r="M13" s="138"/>
      <c r="N13" s="138"/>
      <c r="O13" s="138"/>
    </row>
    <row r="14" spans="2:15">
      <c r="B14" s="146"/>
      <c r="C14" s="159"/>
      <c r="D14" s="159"/>
      <c r="E14" s="159"/>
      <c r="F14" s="160"/>
      <c r="G14" s="157"/>
      <c r="H14" s="158"/>
      <c r="I14" s="138"/>
      <c r="J14" s="138"/>
      <c r="K14" s="138"/>
      <c r="L14" s="138"/>
      <c r="M14" s="138"/>
      <c r="N14" s="138"/>
      <c r="O14" s="138"/>
    </row>
    <row r="15" spans="2:15">
      <c r="B15" s="146"/>
      <c r="C15" s="146"/>
      <c r="D15" s="146"/>
      <c r="E15" s="146"/>
      <c r="F15" s="146"/>
      <c r="G15" s="146"/>
      <c r="H15" s="151"/>
      <c r="I15" s="138"/>
      <c r="J15" s="138"/>
      <c r="K15" s="138"/>
      <c r="L15" s="138"/>
      <c r="M15" s="138"/>
      <c r="N15" s="138"/>
      <c r="O15" s="138"/>
    </row>
    <row r="16" spans="2:15">
      <c r="B16" s="146" t="s">
        <v>247</v>
      </c>
      <c r="C16" s="146"/>
      <c r="D16" s="146"/>
      <c r="E16" s="146"/>
      <c r="F16" s="146"/>
      <c r="G16" s="146"/>
      <c r="H16" s="176">
        <v>1045135.83</v>
      </c>
      <c r="I16" s="138"/>
      <c r="J16" s="138"/>
      <c r="K16" s="138"/>
      <c r="L16" s="138"/>
      <c r="M16" s="138"/>
      <c r="N16" s="138"/>
      <c r="O16" s="138"/>
    </row>
    <row r="17" spans="1:15"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</row>
    <row r="18" spans="1:15">
      <c r="B18" s="151" t="s">
        <v>248</v>
      </c>
      <c r="C18" s="151" t="s">
        <v>249</v>
      </c>
      <c r="D18" s="151"/>
      <c r="E18" s="138"/>
      <c r="F18" s="138"/>
      <c r="G18" s="138"/>
      <c r="H18" s="138"/>
      <c r="I18" s="138"/>
      <c r="J18" s="138"/>
      <c r="K18" s="138"/>
      <c r="L18" s="138"/>
      <c r="M18" s="138"/>
      <c r="N18" s="161">
        <f>N20+N29+O32+O39+O47+N52</f>
        <v>1489792.3800000001</v>
      </c>
      <c r="O18" s="138"/>
    </row>
    <row r="19" spans="1:15">
      <c r="B19" s="151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</row>
    <row r="20" spans="1:15">
      <c r="B20" s="151" t="s">
        <v>250</v>
      </c>
      <c r="C20" s="151" t="s">
        <v>54</v>
      </c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76">
        <f>N22+N27</f>
        <v>137685.96000000002</v>
      </c>
      <c r="O20" s="138"/>
    </row>
    <row r="21" spans="1:15">
      <c r="B21" s="151"/>
      <c r="C21" s="314"/>
      <c r="D21" s="314"/>
      <c r="E21" s="314"/>
      <c r="F21" s="314"/>
      <c r="G21" s="314"/>
      <c r="H21" s="314"/>
      <c r="I21" s="138"/>
      <c r="J21" s="138"/>
      <c r="K21" s="138"/>
      <c r="L21" s="138"/>
      <c r="M21" s="138"/>
      <c r="N21" s="181"/>
      <c r="O21" s="138"/>
    </row>
    <row r="22" spans="1:15">
      <c r="B22" s="151"/>
      <c r="C22" s="314" t="s">
        <v>290</v>
      </c>
      <c r="D22" s="314"/>
      <c r="E22" s="314"/>
      <c r="F22" s="314"/>
      <c r="G22" s="314"/>
      <c r="H22" s="138"/>
      <c r="I22" s="138"/>
      <c r="J22" s="138"/>
      <c r="K22" s="138"/>
      <c r="L22" s="138"/>
      <c r="M22" s="138"/>
      <c r="N22" s="181">
        <f>N23+N24+N25+N26</f>
        <v>66565.960000000006</v>
      </c>
      <c r="O22" s="138"/>
    </row>
    <row r="23" spans="1:15">
      <c r="B23" s="151"/>
      <c r="C23" s="182" t="s">
        <v>291</v>
      </c>
      <c r="D23" s="182"/>
      <c r="E23" s="182"/>
      <c r="F23" s="182"/>
      <c r="G23" s="182"/>
      <c r="H23" s="138"/>
      <c r="I23" s="138"/>
      <c r="J23" s="138"/>
      <c r="K23" s="138"/>
      <c r="L23" s="138"/>
      <c r="M23" s="138"/>
      <c r="N23" s="181">
        <v>4825</v>
      </c>
      <c r="O23" s="138"/>
    </row>
    <row r="24" spans="1:15">
      <c r="B24" s="151"/>
      <c r="C24" s="182" t="s">
        <v>292</v>
      </c>
      <c r="D24" s="182"/>
      <c r="E24" s="182"/>
      <c r="F24" s="182"/>
      <c r="G24" s="182"/>
      <c r="H24" s="138"/>
      <c r="I24" s="138"/>
      <c r="J24" s="138"/>
      <c r="K24" s="138"/>
      <c r="L24" s="138"/>
      <c r="M24" s="138"/>
      <c r="N24" s="181">
        <v>38970</v>
      </c>
      <c r="O24" s="138"/>
    </row>
    <row r="25" spans="1:15">
      <c r="B25" s="151"/>
      <c r="C25" s="182" t="s">
        <v>293</v>
      </c>
      <c r="D25" s="182"/>
      <c r="E25" s="182"/>
      <c r="F25" s="182"/>
      <c r="G25" s="182"/>
      <c r="H25" s="138"/>
      <c r="I25" s="138"/>
      <c r="J25" s="138"/>
      <c r="K25" s="138"/>
      <c r="L25" s="138"/>
      <c r="M25" s="138"/>
      <c r="N25" s="181">
        <v>19080</v>
      </c>
      <c r="O25" s="138"/>
    </row>
    <row r="26" spans="1:15">
      <c r="B26" s="151"/>
      <c r="C26" s="314" t="s">
        <v>294</v>
      </c>
      <c r="D26" s="314"/>
      <c r="E26" s="314"/>
      <c r="F26" s="314"/>
      <c r="G26" s="314"/>
      <c r="H26" s="138"/>
      <c r="I26" s="138"/>
      <c r="J26" s="138"/>
      <c r="K26" s="138"/>
      <c r="L26" s="138"/>
      <c r="M26" s="138"/>
      <c r="N26" s="181">
        <v>3690.96</v>
      </c>
      <c r="O26" s="138"/>
    </row>
    <row r="27" spans="1:15">
      <c r="B27" s="138"/>
      <c r="C27" s="314" t="s">
        <v>251</v>
      </c>
      <c r="D27" s="314"/>
      <c r="E27" s="314"/>
      <c r="F27" s="314"/>
      <c r="G27" s="314"/>
      <c r="H27" s="314"/>
      <c r="I27" s="138"/>
      <c r="J27" s="138"/>
      <c r="K27" s="138"/>
      <c r="L27" s="138"/>
      <c r="M27" s="138"/>
      <c r="N27" s="183">
        <v>71120</v>
      </c>
      <c r="O27" s="138"/>
    </row>
    <row r="28" spans="1:15">
      <c r="B28" s="138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183"/>
      <c r="O28" s="138"/>
    </row>
    <row r="29" spans="1:15">
      <c r="A29" s="166"/>
      <c r="B29" s="151" t="s">
        <v>257</v>
      </c>
      <c r="C29" s="151" t="s">
        <v>258</v>
      </c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84">
        <v>3070</v>
      </c>
      <c r="O29" s="175"/>
    </row>
    <row r="30" spans="1:15">
      <c r="A30" s="166"/>
      <c r="B30" s="151"/>
      <c r="C30" s="151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51"/>
      <c r="O30" s="138"/>
    </row>
    <row r="31" spans="1:15">
      <c r="A31" s="166"/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</row>
    <row r="32" spans="1:15">
      <c r="A32" s="166"/>
      <c r="B32" s="151" t="s">
        <v>259</v>
      </c>
      <c r="C32" s="151" t="s">
        <v>56</v>
      </c>
      <c r="D32" s="138"/>
      <c r="E32" s="138"/>
      <c r="F32" s="138"/>
      <c r="G32" s="151"/>
      <c r="H32" s="138"/>
      <c r="I32" s="138"/>
      <c r="J32" s="138"/>
      <c r="K32" s="138"/>
      <c r="L32" s="138"/>
      <c r="M32" s="138"/>
      <c r="N32" s="138"/>
      <c r="O32" s="176">
        <f>O34+O35+O36+O37</f>
        <v>517479.12</v>
      </c>
    </row>
    <row r="33" spans="1:15">
      <c r="A33" s="166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</row>
    <row r="34" spans="1:15">
      <c r="A34" s="166"/>
      <c r="B34" s="138"/>
      <c r="C34" s="164" t="s">
        <v>260</v>
      </c>
      <c r="D34" s="164"/>
      <c r="E34" s="164"/>
      <c r="F34" s="164"/>
      <c r="G34" s="138"/>
      <c r="H34" s="163">
        <v>181</v>
      </c>
      <c r="I34" s="138" t="s">
        <v>261</v>
      </c>
      <c r="J34" s="138" t="s">
        <v>262</v>
      </c>
      <c r="K34" s="138">
        <f>'[2]2230'!K3</f>
        <v>188</v>
      </c>
      <c r="L34" s="138" t="s">
        <v>263</v>
      </c>
      <c r="M34" s="138" t="s">
        <v>262</v>
      </c>
      <c r="N34" s="138">
        <v>8.8000000000000007</v>
      </c>
      <c r="O34" s="163">
        <f>H34*K34*N34+282</f>
        <v>299728.40000000002</v>
      </c>
    </row>
    <row r="35" spans="1:15">
      <c r="A35" s="166"/>
      <c r="B35" s="138"/>
      <c r="C35" s="164" t="s">
        <v>264</v>
      </c>
      <c r="D35" s="164"/>
      <c r="E35" s="164"/>
      <c r="F35" s="164"/>
      <c r="G35" s="138"/>
      <c r="H35" s="163">
        <v>122</v>
      </c>
      <c r="I35" s="138" t="s">
        <v>261</v>
      </c>
      <c r="J35" s="138" t="s">
        <v>262</v>
      </c>
      <c r="K35" s="138">
        <f>'[2]2230'!K4</f>
        <v>52</v>
      </c>
      <c r="L35" s="138" t="s">
        <v>265</v>
      </c>
      <c r="M35" s="138" t="s">
        <v>262</v>
      </c>
      <c r="N35" s="138">
        <v>9.68</v>
      </c>
      <c r="O35" s="163">
        <f>H35*K35*N35</f>
        <v>61409.919999999998</v>
      </c>
    </row>
    <row r="36" spans="1:15">
      <c r="A36" s="166"/>
      <c r="B36" s="138"/>
      <c r="C36" s="164" t="s">
        <v>266</v>
      </c>
      <c r="D36" s="164"/>
      <c r="E36" s="164"/>
      <c r="F36" s="164"/>
      <c r="G36" s="138"/>
      <c r="H36" s="163">
        <v>29</v>
      </c>
      <c r="I36" s="138" t="s">
        <v>267</v>
      </c>
      <c r="J36" s="138" t="s">
        <v>262</v>
      </c>
      <c r="K36" s="138">
        <f>'[2]2230'!K5</f>
        <v>188</v>
      </c>
      <c r="L36" s="138" t="s">
        <v>263</v>
      </c>
      <c r="M36" s="138" t="s">
        <v>262</v>
      </c>
      <c r="N36" s="138">
        <v>22</v>
      </c>
      <c r="O36" s="163">
        <f>H36*K36*N36</f>
        <v>119944</v>
      </c>
    </row>
    <row r="37" spans="1:15">
      <c r="A37" s="166"/>
      <c r="B37" s="138"/>
      <c r="C37" s="164"/>
      <c r="D37" s="164"/>
      <c r="E37" s="168">
        <v>0.5</v>
      </c>
      <c r="F37" s="164"/>
      <c r="G37" s="138"/>
      <c r="H37" s="163">
        <v>11</v>
      </c>
      <c r="I37" s="138" t="s">
        <v>267</v>
      </c>
      <c r="J37" s="138" t="s">
        <v>262</v>
      </c>
      <c r="K37" s="138">
        <f>'[2]2230'!K6</f>
        <v>188</v>
      </c>
      <c r="L37" s="138" t="s">
        <v>263</v>
      </c>
      <c r="M37" s="138" t="s">
        <v>262</v>
      </c>
      <c r="N37" s="138">
        <v>17.600000000000001</v>
      </c>
      <c r="O37" s="163">
        <f>H37*K37*N37</f>
        <v>36396.800000000003</v>
      </c>
    </row>
    <row r="38" spans="1:15">
      <c r="A38" s="166"/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</row>
    <row r="39" spans="1:15">
      <c r="B39" s="151" t="s">
        <v>268</v>
      </c>
      <c r="C39" s="151" t="s">
        <v>57</v>
      </c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62">
        <f>N40+N41+N42+N43+N44+N45</f>
        <v>36135.14</v>
      </c>
    </row>
    <row r="40" spans="1:15">
      <c r="B40" s="311" t="s">
        <v>295</v>
      </c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181">
        <f>60.5*12</f>
        <v>726</v>
      </c>
      <c r="O40" s="138"/>
    </row>
    <row r="41" spans="1:15">
      <c r="B41" s="311" t="s">
        <v>270</v>
      </c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181">
        <v>2992.92</v>
      </c>
      <c r="O41" s="138"/>
    </row>
    <row r="42" spans="1:15">
      <c r="B42" s="311" t="s">
        <v>271</v>
      </c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181">
        <v>1200</v>
      </c>
      <c r="O42" s="138"/>
    </row>
    <row r="43" spans="1:15">
      <c r="B43" s="169"/>
      <c r="C43" s="169"/>
      <c r="D43" s="311" t="s">
        <v>272</v>
      </c>
      <c r="E43" s="311"/>
      <c r="F43" s="311"/>
      <c r="G43" s="311"/>
      <c r="H43" s="311"/>
      <c r="I43" s="311"/>
      <c r="J43" s="311"/>
      <c r="K43" s="311"/>
      <c r="L43" s="311"/>
      <c r="M43" s="311"/>
      <c r="N43" s="181">
        <v>5520</v>
      </c>
      <c r="O43" s="138"/>
    </row>
    <row r="44" spans="1:15">
      <c r="B44" s="311" t="s">
        <v>296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185">
        <v>701.16</v>
      </c>
      <c r="O44" s="138"/>
    </row>
    <row r="45" spans="1:15">
      <c r="B45" s="311" t="s">
        <v>297</v>
      </c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181">
        <v>24995.06</v>
      </c>
      <c r="O45" s="138"/>
    </row>
    <row r="46" spans="1:15">
      <c r="B46" s="138"/>
      <c r="C46" s="138"/>
      <c r="D46" s="138"/>
      <c r="E46" s="138"/>
      <c r="F46" s="138"/>
      <c r="G46" s="138"/>
      <c r="H46" s="138"/>
      <c r="I46" s="138"/>
      <c r="J46" s="138"/>
      <c r="K46" s="138"/>
      <c r="L46" s="138"/>
      <c r="M46" s="138"/>
      <c r="N46" s="163"/>
      <c r="O46" s="138"/>
    </row>
    <row r="47" spans="1:15">
      <c r="B47" s="151" t="s">
        <v>274</v>
      </c>
      <c r="C47" s="151" t="s">
        <v>60</v>
      </c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63"/>
      <c r="O47" s="186">
        <f>N48+N49+N50</f>
        <v>793966.94</v>
      </c>
    </row>
    <row r="48" spans="1:15">
      <c r="B48" s="138" t="s">
        <v>275</v>
      </c>
      <c r="C48" s="314" t="s">
        <v>61</v>
      </c>
      <c r="D48" s="314"/>
      <c r="E48" s="314"/>
      <c r="F48" s="164"/>
      <c r="G48" s="164"/>
      <c r="H48" s="164"/>
      <c r="I48" s="138"/>
      <c r="J48" s="138"/>
      <c r="K48" s="138"/>
      <c r="L48" s="138"/>
      <c r="M48" s="138"/>
      <c r="N48" s="181">
        <v>593519</v>
      </c>
      <c r="O48" s="163"/>
    </row>
    <row r="49" spans="2:15">
      <c r="B49" s="138" t="s">
        <v>277</v>
      </c>
      <c r="C49" s="314" t="s">
        <v>278</v>
      </c>
      <c r="D49" s="314"/>
      <c r="E49" s="314"/>
      <c r="F49" s="164"/>
      <c r="G49" s="164"/>
      <c r="H49" s="164"/>
      <c r="I49" s="138"/>
      <c r="J49" s="138"/>
      <c r="K49" s="138"/>
      <c r="L49" s="138"/>
      <c r="M49" s="138"/>
      <c r="N49" s="181">
        <v>20077.740000000002</v>
      </c>
      <c r="O49" s="163"/>
    </row>
    <row r="50" spans="2:15">
      <c r="B50" s="138" t="s">
        <v>280</v>
      </c>
      <c r="C50" s="164" t="s">
        <v>63</v>
      </c>
      <c r="D50" s="164"/>
      <c r="E50" s="164"/>
      <c r="F50" s="164"/>
      <c r="G50" s="164"/>
      <c r="H50" s="187"/>
      <c r="I50" s="138"/>
      <c r="J50" s="138"/>
      <c r="K50" s="138"/>
      <c r="L50" s="138"/>
      <c r="M50" s="138"/>
      <c r="N50" s="181">
        <f>180370.2</f>
        <v>180370.2</v>
      </c>
      <c r="O50" s="163"/>
    </row>
    <row r="51" spans="2:15">
      <c r="B51" s="138"/>
      <c r="C51" s="164"/>
      <c r="D51" s="164"/>
      <c r="E51" s="164"/>
      <c r="F51" s="164"/>
      <c r="G51" s="164"/>
      <c r="H51" s="187"/>
      <c r="I51" s="138"/>
      <c r="J51" s="138"/>
      <c r="K51" s="138"/>
      <c r="L51" s="138"/>
      <c r="M51" s="138"/>
      <c r="N51" s="163"/>
      <c r="O51" s="163"/>
    </row>
    <row r="52" spans="2:15" ht="12.75" customHeight="1">
      <c r="B52" s="151" t="s">
        <v>298</v>
      </c>
      <c r="C52" s="312" t="s">
        <v>299</v>
      </c>
      <c r="D52" s="312"/>
      <c r="E52" s="312"/>
      <c r="F52" s="312"/>
      <c r="G52" s="164"/>
      <c r="H52" s="187"/>
      <c r="I52" s="138"/>
      <c r="J52" s="138"/>
      <c r="K52" s="138"/>
      <c r="L52" s="138"/>
      <c r="M52" s="138"/>
      <c r="N52" s="176">
        <v>1455.22</v>
      </c>
      <c r="O52" s="176">
        <v>1455</v>
      </c>
    </row>
    <row r="53" spans="2:15">
      <c r="B53" s="138"/>
      <c r="C53" s="312"/>
      <c r="D53" s="312"/>
      <c r="E53" s="312"/>
      <c r="F53" s="312"/>
      <c r="G53" s="164"/>
      <c r="H53" s="187"/>
      <c r="I53" s="138"/>
      <c r="J53" s="138"/>
      <c r="K53" s="138"/>
      <c r="L53" s="138"/>
      <c r="M53" s="138"/>
      <c r="N53" s="163"/>
      <c r="O53" s="163"/>
    </row>
    <row r="54" spans="2:15">
      <c r="B54" s="138"/>
      <c r="C54" s="312"/>
      <c r="D54" s="312"/>
      <c r="E54" s="312"/>
      <c r="F54" s="312"/>
      <c r="G54" s="138"/>
      <c r="H54" s="138"/>
      <c r="I54" s="138"/>
      <c r="J54" s="138"/>
      <c r="K54" s="138"/>
      <c r="L54" s="138"/>
      <c r="M54" s="138"/>
      <c r="N54" s="163"/>
      <c r="O54" s="163"/>
    </row>
    <row r="55" spans="2:15">
      <c r="B55" s="151" t="s">
        <v>300</v>
      </c>
      <c r="C55" s="338" t="s">
        <v>81</v>
      </c>
      <c r="D55" s="338"/>
      <c r="E55" s="338"/>
      <c r="F55" s="338"/>
      <c r="G55" s="138"/>
      <c r="H55" s="138"/>
      <c r="I55" s="138"/>
      <c r="J55" s="138"/>
      <c r="K55" s="138"/>
      <c r="L55" s="138"/>
      <c r="M55" s="138"/>
      <c r="N55" s="163"/>
      <c r="O55" s="163"/>
    </row>
    <row r="56" spans="2:15">
      <c r="B56" s="151" t="s">
        <v>300</v>
      </c>
      <c r="C56" s="314" t="s">
        <v>301</v>
      </c>
      <c r="D56" s="314"/>
      <c r="E56" s="314"/>
      <c r="F56" s="138"/>
      <c r="G56" s="138"/>
      <c r="H56" s="138"/>
      <c r="I56" s="138"/>
      <c r="J56" s="138"/>
      <c r="K56" s="138"/>
      <c r="L56" s="138"/>
      <c r="M56" s="138"/>
      <c r="N56" s="162"/>
      <c r="O56" s="163"/>
    </row>
    <row r="57" spans="2:15">
      <c r="F57" s="138"/>
      <c r="G57" s="138"/>
      <c r="H57" s="138"/>
      <c r="I57" s="138"/>
      <c r="J57" s="138"/>
      <c r="K57" s="138"/>
      <c r="L57" s="138"/>
      <c r="M57" s="138"/>
      <c r="N57" s="163"/>
      <c r="O57" s="138"/>
    </row>
    <row r="58" spans="2:15">
      <c r="B58" s="174" t="s">
        <v>283</v>
      </c>
      <c r="F58" s="162">
        <f>H16+N18+N4+N56-1</f>
        <v>7229511.0899999999</v>
      </c>
      <c r="G58" s="162"/>
      <c r="H58" s="138"/>
      <c r="I58" s="138"/>
      <c r="J58" s="138"/>
      <c r="K58" s="138"/>
      <c r="L58" s="138"/>
      <c r="M58" s="138"/>
      <c r="N58" s="138"/>
      <c r="O58" s="138"/>
    </row>
    <row r="59" spans="2:15">
      <c r="B59" s="174"/>
      <c r="F59" s="162"/>
      <c r="G59" s="162"/>
      <c r="H59" s="138"/>
      <c r="I59" s="138"/>
      <c r="J59" s="138"/>
      <c r="K59" s="138"/>
      <c r="L59" s="138"/>
      <c r="M59" s="138"/>
      <c r="N59" s="138"/>
      <c r="O59" s="138"/>
    </row>
    <row r="60" spans="2:15">
      <c r="B60" s="174" t="s">
        <v>302</v>
      </c>
      <c r="F60" s="162" t="e">
        <f>#REF!+#REF!+#REF!+#REF!+#REF!+#REF!+#REF!+#REF!</f>
        <v>#REF!</v>
      </c>
      <c r="G60" s="162"/>
      <c r="H60" s="138"/>
      <c r="I60" s="138"/>
      <c r="J60" s="138"/>
      <c r="K60" s="138"/>
      <c r="L60" s="138"/>
      <c r="M60" s="138"/>
      <c r="N60" s="138"/>
      <c r="O60" s="138"/>
    </row>
    <row r="61" spans="2:15">
      <c r="B61" s="174"/>
      <c r="F61" s="162"/>
      <c r="G61" s="162"/>
      <c r="H61" s="138"/>
      <c r="I61" s="138"/>
      <c r="J61" s="138"/>
      <c r="K61" s="138"/>
      <c r="L61" s="138"/>
      <c r="M61" s="138"/>
      <c r="N61" s="138"/>
      <c r="O61" s="138"/>
    </row>
    <row r="62" spans="2:15">
      <c r="B62" s="174" t="s">
        <v>303</v>
      </c>
      <c r="F62" s="162" t="e">
        <f>F58+F60</f>
        <v>#REF!</v>
      </c>
      <c r="G62" s="162"/>
      <c r="H62" s="138"/>
      <c r="I62" s="138"/>
      <c r="J62" s="138"/>
      <c r="K62" s="138"/>
      <c r="L62" s="138"/>
      <c r="M62" s="138"/>
      <c r="N62" s="138"/>
      <c r="O62" s="138"/>
    </row>
    <row r="63" spans="2:15">
      <c r="F63" s="138"/>
      <c r="G63" s="138"/>
      <c r="H63" s="138"/>
      <c r="I63" s="138"/>
      <c r="J63" s="138"/>
      <c r="K63" s="138"/>
      <c r="L63" s="138"/>
      <c r="M63" s="138"/>
      <c r="N63" s="138"/>
      <c r="O63" s="138"/>
    </row>
    <row r="64" spans="2:15">
      <c r="B64" s="174" t="s">
        <v>284</v>
      </c>
      <c r="C64" s="174"/>
      <c r="D64" s="174"/>
      <c r="E64" s="174"/>
      <c r="F64" s="174"/>
      <c r="G64" s="174"/>
      <c r="H64" s="174"/>
    </row>
    <row r="65" spans="2:8">
      <c r="B65" s="174"/>
      <c r="C65" s="174"/>
      <c r="D65" s="174"/>
      <c r="E65" s="174"/>
      <c r="F65" s="174"/>
      <c r="G65" s="174"/>
      <c r="H65" s="174"/>
    </row>
    <row r="66" spans="2:8">
      <c r="B66" s="174" t="s">
        <v>285</v>
      </c>
      <c r="C66" s="174"/>
      <c r="D66" s="174"/>
      <c r="E66" s="174"/>
      <c r="F66" s="174"/>
      <c r="G66" s="174"/>
      <c r="H66" s="174"/>
    </row>
  </sheetData>
  <mergeCells count="27">
    <mergeCell ref="C1:K1"/>
    <mergeCell ref="C2:K2"/>
    <mergeCell ref="C5:F5"/>
    <mergeCell ref="C6:F6"/>
    <mergeCell ref="C7:F7"/>
    <mergeCell ref="B40:M40"/>
    <mergeCell ref="C8:F8"/>
    <mergeCell ref="C9:F9"/>
    <mergeCell ref="C10:F10"/>
    <mergeCell ref="C11:F11"/>
    <mergeCell ref="C12:F12"/>
    <mergeCell ref="C13:F13"/>
    <mergeCell ref="C21:H21"/>
    <mergeCell ref="C22:G22"/>
    <mergeCell ref="C26:G26"/>
    <mergeCell ref="C27:H27"/>
    <mergeCell ref="C28:M28"/>
    <mergeCell ref="C49:E49"/>
    <mergeCell ref="C52:F54"/>
    <mergeCell ref="C55:F55"/>
    <mergeCell ref="C56:E56"/>
    <mergeCell ref="B41:M41"/>
    <mergeCell ref="B42:M42"/>
    <mergeCell ref="D43:M43"/>
    <mergeCell ref="B44:M44"/>
    <mergeCell ref="B45:M45"/>
    <mergeCell ref="C48:E4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16"/>
  <sheetViews>
    <sheetView workbookViewId="0">
      <selection activeCell="E28" sqref="E28"/>
    </sheetView>
  </sheetViews>
  <sheetFormatPr defaultRowHeight="15"/>
  <cols>
    <col min="1" max="1" width="30.7109375" customWidth="1"/>
    <col min="2" max="2" width="14.7109375" customWidth="1"/>
    <col min="3" max="3" width="8.7109375" customWidth="1"/>
    <col min="4" max="6" width="16.7109375" customWidth="1"/>
    <col min="7" max="7" width="44.7109375" customWidth="1"/>
  </cols>
  <sheetData>
    <row r="1" spans="1:10" ht="39.75" customHeight="1">
      <c r="D1" s="290" t="s">
        <v>0</v>
      </c>
      <c r="E1" s="291"/>
      <c r="F1" s="291"/>
    </row>
    <row r="2" spans="1:10" ht="23.25" customHeight="1">
      <c r="B2" s="292" t="s">
        <v>1</v>
      </c>
      <c r="C2" s="291"/>
      <c r="D2" s="291"/>
      <c r="E2" s="291"/>
      <c r="F2" s="291"/>
    </row>
    <row r="3" spans="1:10" ht="12.95" customHeight="1">
      <c r="B3" s="1"/>
      <c r="C3" s="2"/>
      <c r="D3" s="293" t="s">
        <v>2</v>
      </c>
      <c r="E3" s="294"/>
      <c r="F3" s="294"/>
    </row>
    <row r="4" spans="1:10" ht="24.95" customHeight="1">
      <c r="D4" s="295" t="s">
        <v>3</v>
      </c>
      <c r="E4" s="295"/>
      <c r="F4" s="295"/>
      <c r="J4" s="3"/>
    </row>
    <row r="5" spans="1:10" ht="12.95" customHeight="1">
      <c r="D5" s="296" t="s">
        <v>4</v>
      </c>
      <c r="E5" s="297"/>
      <c r="F5" s="297"/>
      <c r="J5" s="3"/>
    </row>
    <row r="6" spans="1:10" ht="20.100000000000001" customHeight="1">
      <c r="D6" s="298" t="s">
        <v>237</v>
      </c>
      <c r="E6" s="298"/>
      <c r="F6" s="298"/>
      <c r="J6" s="3"/>
    </row>
    <row r="7" spans="1:10" ht="12.95" customHeight="1">
      <c r="D7" s="284" t="s">
        <v>6</v>
      </c>
      <c r="E7" s="285"/>
      <c r="F7" s="285"/>
      <c r="J7" s="3"/>
    </row>
    <row r="8" spans="1:10" ht="20.100000000000001" customHeight="1">
      <c r="D8" s="286">
        <v>43463</v>
      </c>
      <c r="E8" s="286"/>
      <c r="F8" s="286"/>
    </row>
    <row r="9" spans="1:10">
      <c r="D9" s="4" t="s">
        <v>7</v>
      </c>
    </row>
    <row r="10" spans="1:10" ht="21">
      <c r="A10" s="287" t="s">
        <v>236</v>
      </c>
      <c r="B10" s="288"/>
      <c r="C10" s="288"/>
      <c r="D10" s="288"/>
      <c r="E10" s="288"/>
      <c r="F10" s="288"/>
    </row>
    <row r="12" spans="1:10">
      <c r="A12" s="289" t="s">
        <v>9</v>
      </c>
      <c r="B12" s="289"/>
      <c r="C12" s="289"/>
      <c r="D12" s="289"/>
      <c r="E12" s="289"/>
      <c r="F12" s="289"/>
    </row>
    <row r="13" spans="1:10">
      <c r="A13" s="5"/>
      <c r="B13" s="5"/>
      <c r="C13" s="281" t="s">
        <v>10</v>
      </c>
      <c r="D13" s="281"/>
      <c r="E13" s="281"/>
      <c r="F13" s="281"/>
    </row>
    <row r="14" spans="1:10">
      <c r="A14" s="289" t="s">
        <v>11</v>
      </c>
      <c r="B14" s="289"/>
      <c r="C14" s="289"/>
      <c r="D14" s="289"/>
      <c r="E14" s="289"/>
      <c r="F14" s="289"/>
    </row>
    <row r="15" spans="1:10">
      <c r="A15" s="5"/>
      <c r="B15" s="5"/>
      <c r="C15" s="281" t="s">
        <v>12</v>
      </c>
      <c r="D15" s="281"/>
      <c r="E15" s="281"/>
      <c r="F15" s="281"/>
    </row>
    <row r="16" spans="1:10">
      <c r="A16" s="5" t="s">
        <v>13</v>
      </c>
      <c r="B16" s="5"/>
      <c r="C16" s="5"/>
      <c r="D16" s="5"/>
      <c r="E16" s="5"/>
      <c r="F16" s="5"/>
    </row>
    <row r="17" spans="1:6" ht="24.75">
      <c r="A17" s="5" t="s">
        <v>14</v>
      </c>
      <c r="B17" s="282" t="s">
        <v>15</v>
      </c>
      <c r="C17" s="282"/>
      <c r="D17" s="282"/>
      <c r="E17" s="282"/>
      <c r="F17" s="282"/>
    </row>
    <row r="18" spans="1:6" ht="36.75">
      <c r="A18" s="5" t="s">
        <v>16</v>
      </c>
      <c r="B18" s="281"/>
      <c r="C18" s="281"/>
      <c r="D18" s="281"/>
      <c r="E18" s="281"/>
      <c r="F18" s="281"/>
    </row>
    <row r="19" spans="1:6" ht="64.5">
      <c r="A19" s="6" t="s">
        <v>17</v>
      </c>
      <c r="B19" s="281" t="s">
        <v>18</v>
      </c>
      <c r="C19" s="281"/>
      <c r="D19" s="281"/>
      <c r="E19" s="281"/>
      <c r="F19" s="281"/>
    </row>
    <row r="20" spans="1:6">
      <c r="A20" s="6"/>
      <c r="B20" s="7"/>
      <c r="C20" s="7"/>
      <c r="D20" s="7"/>
      <c r="E20" s="7"/>
      <c r="F20" s="8" t="s">
        <v>19</v>
      </c>
    </row>
    <row r="21" spans="1:6">
      <c r="A21" s="283" t="s">
        <v>20</v>
      </c>
      <c r="B21" s="283"/>
      <c r="C21" s="283" t="s">
        <v>21</v>
      </c>
      <c r="D21" s="283" t="s">
        <v>22</v>
      </c>
      <c r="E21" s="283"/>
      <c r="F21" s="283" t="s">
        <v>23</v>
      </c>
    </row>
    <row r="22" spans="1:6">
      <c r="A22" s="283"/>
      <c r="B22" s="283"/>
      <c r="C22" s="283"/>
      <c r="D22" s="9" t="s">
        <v>24</v>
      </c>
      <c r="E22" s="9" t="s">
        <v>25</v>
      </c>
      <c r="F22" s="283"/>
    </row>
    <row r="23" spans="1:6">
      <c r="A23" s="278">
        <v>1</v>
      </c>
      <c r="B23" s="278"/>
      <c r="C23" s="10">
        <v>2</v>
      </c>
      <c r="D23" s="10">
        <v>3</v>
      </c>
      <c r="E23" s="10">
        <v>4</v>
      </c>
      <c r="F23" s="10">
        <v>5</v>
      </c>
    </row>
    <row r="24" spans="1:6">
      <c r="A24" s="279" t="s">
        <v>26</v>
      </c>
      <c r="B24" s="280"/>
      <c r="C24" s="10" t="s">
        <v>27</v>
      </c>
      <c r="D24" s="11">
        <v>8803790</v>
      </c>
      <c r="E24" s="11">
        <f>E26</f>
        <v>1300696</v>
      </c>
      <c r="F24" s="11">
        <f>D24+E24</f>
        <v>10104486</v>
      </c>
    </row>
    <row r="25" spans="1:6">
      <c r="A25" s="275" t="s">
        <v>28</v>
      </c>
      <c r="B25" s="275"/>
      <c r="C25" s="12" t="s">
        <v>27</v>
      </c>
      <c r="D25" s="13">
        <v>8803790</v>
      </c>
      <c r="E25" s="14" t="s">
        <v>27</v>
      </c>
      <c r="F25" s="11">
        <f>D25</f>
        <v>8803790</v>
      </c>
    </row>
    <row r="26" spans="1:6">
      <c r="A26" s="275" t="s">
        <v>29</v>
      </c>
      <c r="B26" s="275"/>
      <c r="C26" s="12" t="s">
        <v>27</v>
      </c>
      <c r="D26" s="14" t="s">
        <v>27</v>
      </c>
      <c r="E26" s="13">
        <f>E27+E33+E42</f>
        <v>1300696</v>
      </c>
      <c r="F26" s="13">
        <f>E26</f>
        <v>1300696</v>
      </c>
    </row>
    <row r="27" spans="1:6">
      <c r="A27" s="275" t="s">
        <v>30</v>
      </c>
      <c r="B27" s="275"/>
      <c r="C27" s="12">
        <v>25010000</v>
      </c>
      <c r="D27" s="14" t="s">
        <v>27</v>
      </c>
      <c r="E27" s="13">
        <f>E29</f>
        <v>1237350</v>
      </c>
      <c r="F27" s="13">
        <f t="shared" ref="F27:F42" si="0">E27</f>
        <v>1237350</v>
      </c>
    </row>
    <row r="28" spans="1:6">
      <c r="A28" s="275" t="s">
        <v>31</v>
      </c>
      <c r="B28" s="275"/>
      <c r="C28" s="15"/>
      <c r="D28" s="13"/>
      <c r="E28" s="13"/>
      <c r="F28" s="13">
        <f t="shared" si="0"/>
        <v>0</v>
      </c>
    </row>
    <row r="29" spans="1:6">
      <c r="A29" s="275" t="s">
        <v>32</v>
      </c>
      <c r="B29" s="275"/>
      <c r="C29" s="12">
        <v>25010100</v>
      </c>
      <c r="D29" s="14" t="s">
        <v>27</v>
      </c>
      <c r="E29" s="13">
        <v>1237350</v>
      </c>
      <c r="F29" s="13">
        <f t="shared" si="0"/>
        <v>1237350</v>
      </c>
    </row>
    <row r="30" spans="1:6">
      <c r="A30" s="275" t="s">
        <v>33</v>
      </c>
      <c r="B30" s="275"/>
      <c r="C30" s="12">
        <v>25010200</v>
      </c>
      <c r="D30" s="14" t="s">
        <v>27</v>
      </c>
      <c r="E30" s="13">
        <v>0</v>
      </c>
      <c r="F30" s="13">
        <f t="shared" si="0"/>
        <v>0</v>
      </c>
    </row>
    <row r="31" spans="1:6">
      <c r="A31" s="275" t="s">
        <v>34</v>
      </c>
      <c r="B31" s="275"/>
      <c r="C31" s="12">
        <v>25010300</v>
      </c>
      <c r="D31" s="14" t="s">
        <v>27</v>
      </c>
      <c r="E31" s="13">
        <v>0</v>
      </c>
      <c r="F31" s="13">
        <f t="shared" si="0"/>
        <v>0</v>
      </c>
    </row>
    <row r="32" spans="1:6">
      <c r="A32" s="275" t="s">
        <v>35</v>
      </c>
      <c r="B32" s="275"/>
      <c r="C32" s="12">
        <v>25010400</v>
      </c>
      <c r="D32" s="14" t="s">
        <v>27</v>
      </c>
      <c r="E32" s="13">
        <v>0</v>
      </c>
      <c r="F32" s="13">
        <f t="shared" si="0"/>
        <v>0</v>
      </c>
    </row>
    <row r="33" spans="1:7">
      <c r="A33" s="275" t="s">
        <v>36</v>
      </c>
      <c r="B33" s="275"/>
      <c r="C33" s="12">
        <v>25020000</v>
      </c>
      <c r="D33" s="14" t="s">
        <v>27</v>
      </c>
      <c r="E33" s="13">
        <f>E35</f>
        <v>33154</v>
      </c>
      <c r="F33" s="13">
        <f t="shared" si="0"/>
        <v>33154</v>
      </c>
    </row>
    <row r="34" spans="1:7">
      <c r="A34" s="275" t="s">
        <v>31</v>
      </c>
      <c r="B34" s="275"/>
      <c r="C34" s="15"/>
      <c r="D34" s="13"/>
      <c r="E34" s="13"/>
      <c r="F34" s="13">
        <f t="shared" si="0"/>
        <v>0</v>
      </c>
    </row>
    <row r="35" spans="1:7">
      <c r="A35" s="275" t="s">
        <v>37</v>
      </c>
      <c r="B35" s="275"/>
      <c r="C35" s="12">
        <v>25020100</v>
      </c>
      <c r="D35" s="14" t="s">
        <v>27</v>
      </c>
      <c r="E35" s="13">
        <v>33154</v>
      </c>
      <c r="F35" s="13">
        <f t="shared" si="0"/>
        <v>33154</v>
      </c>
    </row>
    <row r="36" spans="1:7">
      <c r="A36" s="275" t="s">
        <v>38</v>
      </c>
      <c r="B36" s="275"/>
      <c r="C36" s="12">
        <v>25020200</v>
      </c>
      <c r="D36" s="14" t="s">
        <v>27</v>
      </c>
      <c r="E36" s="13">
        <v>0</v>
      </c>
      <c r="F36" s="13">
        <f t="shared" si="0"/>
        <v>0</v>
      </c>
    </row>
    <row r="37" spans="1:7">
      <c r="A37" s="275" t="s">
        <v>39</v>
      </c>
      <c r="B37" s="275"/>
      <c r="C37" s="12">
        <v>25020300</v>
      </c>
      <c r="D37" s="14" t="s">
        <v>27</v>
      </c>
      <c r="E37" s="13">
        <v>0</v>
      </c>
      <c r="F37" s="13">
        <f t="shared" si="0"/>
        <v>0</v>
      </c>
    </row>
    <row r="38" spans="1:7">
      <c r="A38" s="275" t="s">
        <v>40</v>
      </c>
      <c r="B38" s="275"/>
      <c r="C38" s="12">
        <v>25020400</v>
      </c>
      <c r="D38" s="14" t="s">
        <v>27</v>
      </c>
      <c r="E38" s="13">
        <v>0</v>
      </c>
      <c r="F38" s="13">
        <f t="shared" si="0"/>
        <v>0</v>
      </c>
    </row>
    <row r="39" spans="1:7">
      <c r="A39" s="275" t="s">
        <v>41</v>
      </c>
      <c r="B39" s="275"/>
      <c r="C39" s="15"/>
      <c r="D39" s="14" t="s">
        <v>27</v>
      </c>
      <c r="E39" s="13"/>
      <c r="F39" s="13">
        <f t="shared" si="0"/>
        <v>0</v>
      </c>
    </row>
    <row r="40" spans="1:7">
      <c r="A40" s="275" t="s">
        <v>42</v>
      </c>
      <c r="B40" s="275"/>
      <c r="C40" s="15"/>
      <c r="D40" s="14" t="s">
        <v>27</v>
      </c>
      <c r="E40" s="13"/>
      <c r="F40" s="13">
        <f t="shared" si="0"/>
        <v>0</v>
      </c>
    </row>
    <row r="41" spans="1:7">
      <c r="A41" s="275" t="s">
        <v>43</v>
      </c>
      <c r="B41" s="275"/>
      <c r="C41" s="15"/>
      <c r="D41" s="14" t="s">
        <v>27</v>
      </c>
      <c r="E41" s="13"/>
      <c r="F41" s="13">
        <f t="shared" si="0"/>
        <v>0</v>
      </c>
    </row>
    <row r="42" spans="1:7" ht="24.75" customHeight="1">
      <c r="A42" s="275" t="s">
        <v>44</v>
      </c>
      <c r="B42" s="275"/>
      <c r="C42" s="12">
        <v>602400</v>
      </c>
      <c r="D42" s="14" t="s">
        <v>27</v>
      </c>
      <c r="E42" s="13">
        <v>30192</v>
      </c>
      <c r="F42" s="13">
        <f t="shared" si="0"/>
        <v>30192</v>
      </c>
    </row>
    <row r="43" spans="1:7">
      <c r="A43" s="275" t="s">
        <v>45</v>
      </c>
      <c r="B43" s="275"/>
      <c r="C43" s="15"/>
      <c r="D43" s="14" t="s">
        <v>27</v>
      </c>
      <c r="E43" s="13"/>
      <c r="F43" s="13"/>
    </row>
    <row r="44" spans="1:7" ht="18.75" customHeight="1">
      <c r="A44" s="275"/>
      <c r="B44" s="275"/>
      <c r="C44" s="15"/>
      <c r="D44" s="14" t="s">
        <v>27</v>
      </c>
      <c r="E44" s="14" t="s">
        <v>46</v>
      </c>
      <c r="F44" s="14" t="s">
        <v>46</v>
      </c>
    </row>
    <row r="45" spans="1:7">
      <c r="A45" s="276" t="s">
        <v>47</v>
      </c>
      <c r="B45" s="277"/>
      <c r="C45" s="12" t="s">
        <v>27</v>
      </c>
      <c r="D45" s="13">
        <v>8803790</v>
      </c>
      <c r="E45" s="13">
        <f>E46+E80</f>
        <v>1300696</v>
      </c>
      <c r="F45" s="13">
        <f>D45+E45</f>
        <v>10104486</v>
      </c>
    </row>
    <row r="46" spans="1:7">
      <c r="A46" s="275" t="s">
        <v>48</v>
      </c>
      <c r="B46" s="275"/>
      <c r="C46" s="15">
        <v>2000</v>
      </c>
      <c r="D46" s="13">
        <v>8803790</v>
      </c>
      <c r="E46" s="13">
        <f>E47+E50+E51+E79</f>
        <v>1262319</v>
      </c>
      <c r="F46" s="13">
        <f t="shared" ref="F46:F105" si="1">D46+E46</f>
        <v>10066109</v>
      </c>
      <c r="G46" s="16" t="s">
        <v>48</v>
      </c>
    </row>
    <row r="47" spans="1:7">
      <c r="A47" s="273" t="s">
        <v>49</v>
      </c>
      <c r="B47" s="273"/>
      <c r="C47" s="17">
        <v>2110</v>
      </c>
      <c r="D47" s="11">
        <v>5762518</v>
      </c>
      <c r="E47" s="11">
        <v>280000</v>
      </c>
      <c r="F47" s="13">
        <f t="shared" si="1"/>
        <v>6042518</v>
      </c>
      <c r="G47" s="16" t="s">
        <v>49</v>
      </c>
    </row>
    <row r="48" spans="1:7">
      <c r="A48" s="273" t="s">
        <v>50</v>
      </c>
      <c r="B48" s="273"/>
      <c r="C48" s="17">
        <v>2111</v>
      </c>
      <c r="D48" s="11">
        <v>5762518</v>
      </c>
      <c r="E48" s="11">
        <v>280000</v>
      </c>
      <c r="F48" s="13">
        <f t="shared" si="1"/>
        <v>6042518</v>
      </c>
      <c r="G48" s="16" t="s">
        <v>50</v>
      </c>
    </row>
    <row r="49" spans="1:7">
      <c r="A49" s="273" t="s">
        <v>51</v>
      </c>
      <c r="B49" s="273"/>
      <c r="C49" s="17">
        <v>2112</v>
      </c>
      <c r="D49" s="11">
        <v>0</v>
      </c>
      <c r="E49" s="11">
        <v>0</v>
      </c>
      <c r="F49" s="13">
        <f t="shared" si="1"/>
        <v>0</v>
      </c>
      <c r="G49" s="16" t="s">
        <v>51</v>
      </c>
    </row>
    <row r="50" spans="1:7">
      <c r="A50" s="273" t="s">
        <v>52</v>
      </c>
      <c r="B50" s="273"/>
      <c r="C50" s="17">
        <v>2120</v>
      </c>
      <c r="D50" s="11">
        <v>1277712</v>
      </c>
      <c r="E50" s="11">
        <v>61600</v>
      </c>
      <c r="F50" s="13">
        <f t="shared" si="1"/>
        <v>1339312</v>
      </c>
      <c r="G50" s="16" t="s">
        <v>52</v>
      </c>
    </row>
    <row r="51" spans="1:7">
      <c r="A51" s="273" t="s">
        <v>53</v>
      </c>
      <c r="B51" s="273"/>
      <c r="C51" s="17">
        <v>2200</v>
      </c>
      <c r="D51" s="11">
        <v>1763560</v>
      </c>
      <c r="E51" s="11">
        <f>920469</f>
        <v>920469</v>
      </c>
      <c r="F51" s="13">
        <f t="shared" si="1"/>
        <v>2684029</v>
      </c>
      <c r="G51" s="16" t="s">
        <v>53</v>
      </c>
    </row>
    <row r="52" spans="1:7">
      <c r="A52" s="273" t="s">
        <v>54</v>
      </c>
      <c r="B52" s="273"/>
      <c r="C52" s="17">
        <v>2210</v>
      </c>
      <c r="D52" s="11">
        <v>284974</v>
      </c>
      <c r="E52" s="11">
        <v>188269</v>
      </c>
      <c r="F52" s="13">
        <f t="shared" si="1"/>
        <v>473243</v>
      </c>
      <c r="G52" s="16" t="s">
        <v>54</v>
      </c>
    </row>
    <row r="53" spans="1:7">
      <c r="A53" s="273" t="s">
        <v>55</v>
      </c>
      <c r="B53" s="273"/>
      <c r="C53" s="17">
        <v>2220</v>
      </c>
      <c r="D53" s="11">
        <v>3250</v>
      </c>
      <c r="E53" s="11">
        <v>1000</v>
      </c>
      <c r="F53" s="13">
        <f t="shared" si="1"/>
        <v>4250</v>
      </c>
      <c r="G53" s="16" t="s">
        <v>55</v>
      </c>
    </row>
    <row r="54" spans="1:7">
      <c r="A54" s="273" t="s">
        <v>56</v>
      </c>
      <c r="B54" s="273"/>
      <c r="C54" s="17">
        <v>2230</v>
      </c>
      <c r="D54" s="11">
        <v>567810</v>
      </c>
      <c r="E54" s="11">
        <v>620000</v>
      </c>
      <c r="F54" s="13">
        <f t="shared" si="1"/>
        <v>1187810</v>
      </c>
      <c r="G54" s="16" t="s">
        <v>56</v>
      </c>
    </row>
    <row r="55" spans="1:7">
      <c r="A55" s="273" t="s">
        <v>57</v>
      </c>
      <c r="B55" s="273"/>
      <c r="C55" s="17">
        <v>2240</v>
      </c>
      <c r="D55" s="11">
        <v>155857</v>
      </c>
      <c r="E55" s="11">
        <v>94200</v>
      </c>
      <c r="F55" s="13">
        <f t="shared" si="1"/>
        <v>250057</v>
      </c>
      <c r="G55" s="16" t="s">
        <v>57</v>
      </c>
    </row>
    <row r="56" spans="1:7">
      <c r="A56" s="273" t="s">
        <v>58</v>
      </c>
      <c r="B56" s="273"/>
      <c r="C56" s="17">
        <v>2250</v>
      </c>
      <c r="D56" s="11">
        <v>0</v>
      </c>
      <c r="E56" s="11">
        <v>0</v>
      </c>
      <c r="F56" s="13">
        <f t="shared" si="1"/>
        <v>0</v>
      </c>
      <c r="G56" s="16" t="s">
        <v>58</v>
      </c>
    </row>
    <row r="57" spans="1:7">
      <c r="A57" s="273" t="s">
        <v>59</v>
      </c>
      <c r="B57" s="273"/>
      <c r="C57" s="17">
        <v>2260</v>
      </c>
      <c r="D57" s="11">
        <v>0</v>
      </c>
      <c r="E57" s="11">
        <v>0</v>
      </c>
      <c r="F57" s="13">
        <f t="shared" si="1"/>
        <v>0</v>
      </c>
      <c r="G57" s="16" t="s">
        <v>59</v>
      </c>
    </row>
    <row r="58" spans="1:7">
      <c r="A58" s="273" t="s">
        <v>60</v>
      </c>
      <c r="B58" s="273"/>
      <c r="C58" s="17">
        <v>2270</v>
      </c>
      <c r="D58" s="11">
        <v>751669</v>
      </c>
      <c r="E58" s="11">
        <v>17000</v>
      </c>
      <c r="F58" s="13">
        <f t="shared" si="1"/>
        <v>768669</v>
      </c>
      <c r="G58" s="16" t="s">
        <v>60</v>
      </c>
    </row>
    <row r="59" spans="1:7">
      <c r="A59" s="273" t="s">
        <v>61</v>
      </c>
      <c r="B59" s="273"/>
      <c r="C59" s="17">
        <v>2271</v>
      </c>
      <c r="D59" s="11">
        <v>480287</v>
      </c>
      <c r="E59" s="11">
        <v>10500</v>
      </c>
      <c r="F59" s="13">
        <f t="shared" si="1"/>
        <v>490787</v>
      </c>
      <c r="G59" s="16" t="s">
        <v>61</v>
      </c>
    </row>
    <row r="60" spans="1:7">
      <c r="A60" s="273" t="s">
        <v>62</v>
      </c>
      <c r="B60" s="273"/>
      <c r="C60" s="17">
        <v>2272</v>
      </c>
      <c r="D60" s="11">
        <v>33029</v>
      </c>
      <c r="E60" s="11">
        <v>3000</v>
      </c>
      <c r="F60" s="13">
        <f t="shared" si="1"/>
        <v>36029</v>
      </c>
      <c r="G60" s="16" t="s">
        <v>62</v>
      </c>
    </row>
    <row r="61" spans="1:7">
      <c r="A61" s="273" t="s">
        <v>63</v>
      </c>
      <c r="B61" s="273"/>
      <c r="C61" s="17">
        <v>2273</v>
      </c>
      <c r="D61" s="11">
        <v>232612</v>
      </c>
      <c r="E61" s="11">
        <v>3500</v>
      </c>
      <c r="F61" s="13">
        <f t="shared" si="1"/>
        <v>236112</v>
      </c>
      <c r="G61" s="16" t="s">
        <v>63</v>
      </c>
    </row>
    <row r="62" spans="1:7">
      <c r="A62" s="273" t="s">
        <v>64</v>
      </c>
      <c r="B62" s="273"/>
      <c r="C62" s="17">
        <v>2274</v>
      </c>
      <c r="D62" s="11">
        <v>0</v>
      </c>
      <c r="E62" s="11">
        <v>0</v>
      </c>
      <c r="F62" s="13">
        <f t="shared" si="1"/>
        <v>0</v>
      </c>
      <c r="G62" s="16" t="s">
        <v>64</v>
      </c>
    </row>
    <row r="63" spans="1:7">
      <c r="A63" s="273" t="s">
        <v>65</v>
      </c>
      <c r="B63" s="273"/>
      <c r="C63" s="17">
        <v>2275</v>
      </c>
      <c r="D63" s="11">
        <v>5741</v>
      </c>
      <c r="E63" s="11">
        <v>0</v>
      </c>
      <c r="F63" s="13">
        <f t="shared" si="1"/>
        <v>5741</v>
      </c>
      <c r="G63" s="16" t="s">
        <v>65</v>
      </c>
    </row>
    <row r="64" spans="1:7">
      <c r="A64" s="273" t="s">
        <v>66</v>
      </c>
      <c r="B64" s="273"/>
      <c r="C64" s="17">
        <v>2276</v>
      </c>
      <c r="D64" s="11">
        <v>0</v>
      </c>
      <c r="E64" s="11">
        <v>0</v>
      </c>
      <c r="F64" s="13">
        <f t="shared" si="1"/>
        <v>0</v>
      </c>
      <c r="G64" s="16" t="s">
        <v>66</v>
      </c>
    </row>
    <row r="65" spans="1:7" ht="24.75">
      <c r="A65" s="273" t="s">
        <v>67</v>
      </c>
      <c r="B65" s="273"/>
      <c r="C65" s="17">
        <v>2280</v>
      </c>
      <c r="D65" s="11">
        <v>0</v>
      </c>
      <c r="E65" s="11">
        <v>0</v>
      </c>
      <c r="F65" s="13">
        <f t="shared" si="1"/>
        <v>0</v>
      </c>
      <c r="G65" s="16" t="s">
        <v>67</v>
      </c>
    </row>
    <row r="66" spans="1:7" ht="24.75">
      <c r="A66" s="273" t="s">
        <v>68</v>
      </c>
      <c r="B66" s="273"/>
      <c r="C66" s="17">
        <v>2281</v>
      </c>
      <c r="D66" s="11">
        <v>0</v>
      </c>
      <c r="E66" s="11">
        <v>0</v>
      </c>
      <c r="F66" s="13">
        <f t="shared" si="1"/>
        <v>0</v>
      </c>
      <c r="G66" s="16" t="s">
        <v>68</v>
      </c>
    </row>
    <row r="67" spans="1:7" ht="36.75">
      <c r="A67" s="273" t="s">
        <v>69</v>
      </c>
      <c r="B67" s="273"/>
      <c r="C67" s="17">
        <v>2282</v>
      </c>
      <c r="D67" s="11">
        <v>0</v>
      </c>
      <c r="E67" s="11">
        <v>0</v>
      </c>
      <c r="F67" s="13">
        <f t="shared" si="1"/>
        <v>0</v>
      </c>
      <c r="G67" s="16" t="s">
        <v>69</v>
      </c>
    </row>
    <row r="68" spans="1:7">
      <c r="A68" s="273" t="s">
        <v>70</v>
      </c>
      <c r="B68" s="273"/>
      <c r="C68" s="17">
        <v>2400</v>
      </c>
      <c r="D68" s="11">
        <v>0</v>
      </c>
      <c r="E68" s="11">
        <v>0</v>
      </c>
      <c r="F68" s="13">
        <f t="shared" si="1"/>
        <v>0</v>
      </c>
      <c r="G68" s="16" t="s">
        <v>70</v>
      </c>
    </row>
    <row r="69" spans="1:7">
      <c r="A69" s="273" t="s">
        <v>71</v>
      </c>
      <c r="B69" s="273"/>
      <c r="C69" s="17">
        <v>2410</v>
      </c>
      <c r="D69" s="11">
        <v>0</v>
      </c>
      <c r="E69" s="11">
        <v>0</v>
      </c>
      <c r="F69" s="13">
        <f t="shared" si="1"/>
        <v>0</v>
      </c>
      <c r="G69" s="16" t="s">
        <v>71</v>
      </c>
    </row>
    <row r="70" spans="1:7">
      <c r="A70" s="273" t="s">
        <v>72</v>
      </c>
      <c r="B70" s="273"/>
      <c r="C70" s="17">
        <v>2420</v>
      </c>
      <c r="D70" s="11">
        <v>0</v>
      </c>
      <c r="E70" s="11">
        <v>0</v>
      </c>
      <c r="F70" s="13">
        <f t="shared" si="1"/>
        <v>0</v>
      </c>
      <c r="G70" s="16" t="s">
        <v>72</v>
      </c>
    </row>
    <row r="71" spans="1:7">
      <c r="A71" s="273" t="s">
        <v>73</v>
      </c>
      <c r="B71" s="273"/>
      <c r="C71" s="17">
        <v>2600</v>
      </c>
      <c r="D71" s="11">
        <v>0</v>
      </c>
      <c r="E71" s="11">
        <v>0</v>
      </c>
      <c r="F71" s="13">
        <f t="shared" si="1"/>
        <v>0</v>
      </c>
      <c r="G71" s="16" t="s">
        <v>73</v>
      </c>
    </row>
    <row r="72" spans="1:7" ht="24.75">
      <c r="A72" s="273" t="s">
        <v>74</v>
      </c>
      <c r="B72" s="273"/>
      <c r="C72" s="17">
        <v>2610</v>
      </c>
      <c r="D72" s="11">
        <v>0</v>
      </c>
      <c r="E72" s="11">
        <v>0</v>
      </c>
      <c r="F72" s="13">
        <f t="shared" si="1"/>
        <v>0</v>
      </c>
      <c r="G72" s="16" t="s">
        <v>74</v>
      </c>
    </row>
    <row r="73" spans="1:7" ht="24.75">
      <c r="A73" s="273" t="s">
        <v>75</v>
      </c>
      <c r="B73" s="273"/>
      <c r="C73" s="17">
        <v>2620</v>
      </c>
      <c r="D73" s="11">
        <v>0</v>
      </c>
      <c r="E73" s="11">
        <v>0</v>
      </c>
      <c r="F73" s="13">
        <f t="shared" si="1"/>
        <v>0</v>
      </c>
      <c r="G73" s="16" t="s">
        <v>75</v>
      </c>
    </row>
    <row r="74" spans="1:7" ht="24.75">
      <c r="A74" s="273" t="s">
        <v>76</v>
      </c>
      <c r="B74" s="273"/>
      <c r="C74" s="17">
        <v>2630</v>
      </c>
      <c r="D74" s="11">
        <v>0</v>
      </c>
      <c r="E74" s="11">
        <v>0</v>
      </c>
      <c r="F74" s="13">
        <f t="shared" si="1"/>
        <v>0</v>
      </c>
      <c r="G74" s="16" t="s">
        <v>76</v>
      </c>
    </row>
    <row r="75" spans="1:7">
      <c r="A75" s="273" t="s">
        <v>77</v>
      </c>
      <c r="B75" s="273"/>
      <c r="C75" s="17">
        <v>2700</v>
      </c>
      <c r="D75" s="11">
        <v>0</v>
      </c>
      <c r="E75" s="11">
        <v>0</v>
      </c>
      <c r="F75" s="13">
        <f t="shared" si="1"/>
        <v>0</v>
      </c>
      <c r="G75" s="16" t="s">
        <v>77</v>
      </c>
    </row>
    <row r="76" spans="1:7">
      <c r="A76" s="273" t="s">
        <v>78</v>
      </c>
      <c r="B76" s="273"/>
      <c r="C76" s="17">
        <v>2710</v>
      </c>
      <c r="D76" s="11">
        <v>0</v>
      </c>
      <c r="E76" s="11">
        <v>0</v>
      </c>
      <c r="F76" s="13">
        <f t="shared" si="1"/>
        <v>0</v>
      </c>
      <c r="G76" s="16" t="s">
        <v>78</v>
      </c>
    </row>
    <row r="77" spans="1:7">
      <c r="A77" s="273" t="s">
        <v>79</v>
      </c>
      <c r="B77" s="273"/>
      <c r="C77" s="17">
        <v>2720</v>
      </c>
      <c r="D77" s="11">
        <v>0</v>
      </c>
      <c r="E77" s="11">
        <v>0</v>
      </c>
      <c r="F77" s="13">
        <f t="shared" si="1"/>
        <v>0</v>
      </c>
      <c r="G77" s="16" t="s">
        <v>79</v>
      </c>
    </row>
    <row r="78" spans="1:7">
      <c r="A78" s="273" t="s">
        <v>80</v>
      </c>
      <c r="B78" s="273"/>
      <c r="C78" s="17">
        <v>2730</v>
      </c>
      <c r="D78" s="11">
        <v>0</v>
      </c>
      <c r="E78" s="11">
        <v>0</v>
      </c>
      <c r="F78" s="13">
        <f t="shared" si="1"/>
        <v>0</v>
      </c>
      <c r="G78" s="16" t="s">
        <v>80</v>
      </c>
    </row>
    <row r="79" spans="1:7">
      <c r="A79" s="273" t="s">
        <v>81</v>
      </c>
      <c r="B79" s="273"/>
      <c r="C79" s="17">
        <v>2800</v>
      </c>
      <c r="D79" s="11">
        <v>0</v>
      </c>
      <c r="E79" s="11">
        <v>250</v>
      </c>
      <c r="F79" s="13">
        <f t="shared" si="1"/>
        <v>250</v>
      </c>
      <c r="G79" s="16" t="s">
        <v>81</v>
      </c>
    </row>
    <row r="80" spans="1:7">
      <c r="A80" s="273" t="s">
        <v>82</v>
      </c>
      <c r="B80" s="273"/>
      <c r="C80" s="17">
        <v>3000</v>
      </c>
      <c r="D80" s="11">
        <v>0</v>
      </c>
      <c r="E80" s="11">
        <f>E81</f>
        <v>38377</v>
      </c>
      <c r="F80" s="13">
        <f t="shared" si="1"/>
        <v>38377</v>
      </c>
      <c r="G80" s="16" t="s">
        <v>82</v>
      </c>
    </row>
    <row r="81" spans="1:7">
      <c r="A81" s="273" t="s">
        <v>83</v>
      </c>
      <c r="B81" s="273"/>
      <c r="C81" s="17">
        <v>3100</v>
      </c>
      <c r="D81" s="11">
        <v>0</v>
      </c>
      <c r="E81" s="11">
        <f>E82</f>
        <v>38377</v>
      </c>
      <c r="F81" s="13">
        <f t="shared" si="1"/>
        <v>38377</v>
      </c>
      <c r="G81" s="16" t="s">
        <v>83</v>
      </c>
    </row>
    <row r="82" spans="1:7" ht="24.75">
      <c r="A82" s="273" t="s">
        <v>84</v>
      </c>
      <c r="B82" s="273"/>
      <c r="C82" s="17">
        <v>3110</v>
      </c>
      <c r="D82" s="11">
        <v>0</v>
      </c>
      <c r="E82" s="11">
        <f>8185+30192</f>
        <v>38377</v>
      </c>
      <c r="F82" s="13">
        <f t="shared" si="1"/>
        <v>38377</v>
      </c>
      <c r="G82" s="16" t="s">
        <v>84</v>
      </c>
    </row>
    <row r="83" spans="1:7">
      <c r="A83" s="273" t="s">
        <v>85</v>
      </c>
      <c r="B83" s="273"/>
      <c r="C83" s="17">
        <v>3120</v>
      </c>
      <c r="D83" s="11">
        <v>0</v>
      </c>
      <c r="E83" s="11">
        <v>0</v>
      </c>
      <c r="F83" s="13">
        <f t="shared" si="1"/>
        <v>0</v>
      </c>
      <c r="G83" s="16" t="s">
        <v>85</v>
      </c>
    </row>
    <row r="84" spans="1:7">
      <c r="A84" s="273" t="s">
        <v>86</v>
      </c>
      <c r="B84" s="273"/>
      <c r="C84" s="17">
        <v>3121</v>
      </c>
      <c r="D84" s="11">
        <v>0</v>
      </c>
      <c r="E84" s="11">
        <v>0</v>
      </c>
      <c r="F84" s="13">
        <f t="shared" si="1"/>
        <v>0</v>
      </c>
      <c r="G84" s="16" t="s">
        <v>86</v>
      </c>
    </row>
    <row r="85" spans="1:7">
      <c r="A85" s="273" t="s">
        <v>87</v>
      </c>
      <c r="B85" s="273"/>
      <c r="C85" s="17">
        <v>3122</v>
      </c>
      <c r="D85" s="11">
        <v>0</v>
      </c>
      <c r="E85" s="11">
        <v>0</v>
      </c>
      <c r="F85" s="13">
        <f t="shared" si="1"/>
        <v>0</v>
      </c>
      <c r="G85" s="16" t="s">
        <v>87</v>
      </c>
    </row>
    <row r="86" spans="1:7">
      <c r="A86" s="273" t="s">
        <v>88</v>
      </c>
      <c r="B86" s="273"/>
      <c r="C86" s="17">
        <v>3130</v>
      </c>
      <c r="D86" s="11">
        <v>0</v>
      </c>
      <c r="E86" s="11">
        <v>0</v>
      </c>
      <c r="F86" s="13">
        <f t="shared" si="1"/>
        <v>0</v>
      </c>
      <c r="G86" s="16" t="s">
        <v>88</v>
      </c>
    </row>
    <row r="87" spans="1:7">
      <c r="A87" s="273" t="s">
        <v>89</v>
      </c>
      <c r="B87" s="273"/>
      <c r="C87" s="17">
        <v>3131</v>
      </c>
      <c r="D87" s="11">
        <v>0</v>
      </c>
      <c r="E87" s="11">
        <v>0</v>
      </c>
      <c r="F87" s="13">
        <f t="shared" si="1"/>
        <v>0</v>
      </c>
      <c r="G87" s="16" t="s">
        <v>89</v>
      </c>
    </row>
    <row r="88" spans="1:7">
      <c r="A88" s="273" t="s">
        <v>90</v>
      </c>
      <c r="B88" s="273"/>
      <c r="C88" s="17">
        <v>3132</v>
      </c>
      <c r="D88" s="11">
        <v>0</v>
      </c>
      <c r="E88" s="11">
        <v>0</v>
      </c>
      <c r="F88" s="13">
        <f t="shared" si="1"/>
        <v>0</v>
      </c>
      <c r="G88" s="16" t="s">
        <v>90</v>
      </c>
    </row>
    <row r="89" spans="1:7">
      <c r="A89" s="273" t="s">
        <v>91</v>
      </c>
      <c r="B89" s="273"/>
      <c r="C89" s="17">
        <v>3140</v>
      </c>
      <c r="D89" s="11">
        <v>0</v>
      </c>
      <c r="E89" s="11">
        <v>0</v>
      </c>
      <c r="F89" s="13">
        <f t="shared" si="1"/>
        <v>0</v>
      </c>
      <c r="G89" s="16" t="s">
        <v>91</v>
      </c>
    </row>
    <row r="90" spans="1:7">
      <c r="A90" s="273" t="s">
        <v>92</v>
      </c>
      <c r="B90" s="273"/>
      <c r="C90" s="17">
        <v>3141</v>
      </c>
      <c r="D90" s="11">
        <v>0</v>
      </c>
      <c r="E90" s="11">
        <v>0</v>
      </c>
      <c r="F90" s="13">
        <f t="shared" si="1"/>
        <v>0</v>
      </c>
      <c r="G90" s="16" t="s">
        <v>92</v>
      </c>
    </row>
    <row r="91" spans="1:7">
      <c r="A91" s="273" t="s">
        <v>93</v>
      </c>
      <c r="B91" s="273"/>
      <c r="C91" s="17">
        <v>3142</v>
      </c>
      <c r="D91" s="11">
        <v>0</v>
      </c>
      <c r="E91" s="11">
        <v>0</v>
      </c>
      <c r="F91" s="13">
        <f t="shared" si="1"/>
        <v>0</v>
      </c>
      <c r="G91" s="16" t="s">
        <v>93</v>
      </c>
    </row>
    <row r="92" spans="1:7">
      <c r="A92" s="273" t="s">
        <v>94</v>
      </c>
      <c r="B92" s="273"/>
      <c r="C92" s="17">
        <v>3143</v>
      </c>
      <c r="D92" s="11">
        <v>0</v>
      </c>
      <c r="E92" s="11">
        <v>0</v>
      </c>
      <c r="F92" s="13">
        <f t="shared" si="1"/>
        <v>0</v>
      </c>
      <c r="G92" s="16" t="s">
        <v>94</v>
      </c>
    </row>
    <row r="93" spans="1:7">
      <c r="A93" s="273" t="s">
        <v>95</v>
      </c>
      <c r="B93" s="273"/>
      <c r="C93" s="17">
        <v>3150</v>
      </c>
      <c r="D93" s="11">
        <v>0</v>
      </c>
      <c r="E93" s="11">
        <v>0</v>
      </c>
      <c r="F93" s="13">
        <f t="shared" si="1"/>
        <v>0</v>
      </c>
      <c r="G93" s="16" t="s">
        <v>95</v>
      </c>
    </row>
    <row r="94" spans="1:7">
      <c r="A94" s="273" t="s">
        <v>96</v>
      </c>
      <c r="B94" s="273"/>
      <c r="C94" s="17">
        <v>3160</v>
      </c>
      <c r="D94" s="11">
        <v>0</v>
      </c>
      <c r="E94" s="11">
        <v>0</v>
      </c>
      <c r="F94" s="13">
        <f t="shared" si="1"/>
        <v>0</v>
      </c>
      <c r="G94" s="16" t="s">
        <v>96</v>
      </c>
    </row>
    <row r="95" spans="1:7">
      <c r="A95" s="273" t="s">
        <v>97</v>
      </c>
      <c r="B95" s="273"/>
      <c r="C95" s="17">
        <v>3200</v>
      </c>
      <c r="D95" s="11">
        <v>0</v>
      </c>
      <c r="E95" s="11">
        <v>0</v>
      </c>
      <c r="F95" s="13">
        <f t="shared" si="1"/>
        <v>0</v>
      </c>
      <c r="G95" s="16" t="s">
        <v>97</v>
      </c>
    </row>
    <row r="96" spans="1:7" ht="24.75">
      <c r="A96" s="273" t="s">
        <v>98</v>
      </c>
      <c r="B96" s="273"/>
      <c r="C96" s="17">
        <v>3210</v>
      </c>
      <c r="D96" s="11">
        <v>0</v>
      </c>
      <c r="E96" s="11">
        <v>0</v>
      </c>
      <c r="F96" s="13">
        <f t="shared" si="1"/>
        <v>0</v>
      </c>
      <c r="G96" s="16" t="s">
        <v>98</v>
      </c>
    </row>
    <row r="97" spans="1:7" ht="24.75">
      <c r="A97" s="273" t="s">
        <v>99</v>
      </c>
      <c r="B97" s="273"/>
      <c r="C97" s="17">
        <v>3220</v>
      </c>
      <c r="D97" s="11">
        <v>0</v>
      </c>
      <c r="E97" s="11">
        <v>0</v>
      </c>
      <c r="F97" s="13">
        <f t="shared" si="1"/>
        <v>0</v>
      </c>
      <c r="G97" s="16" t="s">
        <v>99</v>
      </c>
    </row>
    <row r="98" spans="1:7" ht="24.75">
      <c r="A98" s="273" t="s">
        <v>100</v>
      </c>
      <c r="B98" s="273"/>
      <c r="C98" s="17">
        <v>3230</v>
      </c>
      <c r="D98" s="11">
        <v>0</v>
      </c>
      <c r="E98" s="11">
        <v>0</v>
      </c>
      <c r="F98" s="13">
        <f t="shared" si="1"/>
        <v>0</v>
      </c>
      <c r="G98" s="16" t="s">
        <v>100</v>
      </c>
    </row>
    <row r="99" spans="1:7">
      <c r="A99" s="273" t="s">
        <v>101</v>
      </c>
      <c r="B99" s="273"/>
      <c r="C99" s="17">
        <v>3240</v>
      </c>
      <c r="D99" s="11">
        <v>0</v>
      </c>
      <c r="E99" s="11">
        <v>0</v>
      </c>
      <c r="F99" s="13">
        <f t="shared" si="1"/>
        <v>0</v>
      </c>
      <c r="G99" s="16" t="s">
        <v>101</v>
      </c>
    </row>
    <row r="100" spans="1:7">
      <c r="A100" s="273" t="s">
        <v>102</v>
      </c>
      <c r="B100" s="273"/>
      <c r="C100" s="17">
        <v>4110</v>
      </c>
      <c r="D100" s="11">
        <v>0</v>
      </c>
      <c r="E100" s="11">
        <v>0</v>
      </c>
      <c r="F100" s="13">
        <f t="shared" si="1"/>
        <v>0</v>
      </c>
      <c r="G100" s="16" t="s">
        <v>102</v>
      </c>
    </row>
    <row r="101" spans="1:7" ht="24.75">
      <c r="A101" s="273" t="s">
        <v>103</v>
      </c>
      <c r="B101" s="273"/>
      <c r="C101" s="17">
        <v>4111</v>
      </c>
      <c r="D101" s="11">
        <v>0</v>
      </c>
      <c r="E101" s="11">
        <v>0</v>
      </c>
      <c r="F101" s="13">
        <f t="shared" si="1"/>
        <v>0</v>
      </c>
      <c r="G101" s="16" t="s">
        <v>103</v>
      </c>
    </row>
    <row r="102" spans="1:7" ht="24.75">
      <c r="A102" s="273" t="s">
        <v>104</v>
      </c>
      <c r="B102" s="273"/>
      <c r="C102" s="17">
        <v>4112</v>
      </c>
      <c r="D102" s="11">
        <v>0</v>
      </c>
      <c r="E102" s="11">
        <v>0</v>
      </c>
      <c r="F102" s="13">
        <f t="shared" si="1"/>
        <v>0</v>
      </c>
      <c r="G102" s="16" t="s">
        <v>104</v>
      </c>
    </row>
    <row r="103" spans="1:7">
      <c r="A103" s="273" t="s">
        <v>105</v>
      </c>
      <c r="B103" s="273"/>
      <c r="C103" s="17">
        <v>4113</v>
      </c>
      <c r="D103" s="11">
        <v>0</v>
      </c>
      <c r="E103" s="11">
        <v>0</v>
      </c>
      <c r="F103" s="13">
        <f t="shared" si="1"/>
        <v>0</v>
      </c>
      <c r="G103" s="16" t="s">
        <v>105</v>
      </c>
    </row>
    <row r="104" spans="1:7">
      <c r="A104" s="273" t="s">
        <v>106</v>
      </c>
      <c r="B104" s="273"/>
      <c r="C104" s="17">
        <v>4210</v>
      </c>
      <c r="D104" s="11">
        <v>0</v>
      </c>
      <c r="E104" s="11">
        <v>0</v>
      </c>
      <c r="F104" s="13">
        <f t="shared" si="1"/>
        <v>0</v>
      </c>
      <c r="G104" s="16" t="s">
        <v>106</v>
      </c>
    </row>
    <row r="105" spans="1:7">
      <c r="A105" s="273" t="s">
        <v>107</v>
      </c>
      <c r="B105" s="273"/>
      <c r="C105" s="17">
        <v>9000</v>
      </c>
      <c r="D105" s="11">
        <v>0</v>
      </c>
      <c r="E105" s="11">
        <v>0</v>
      </c>
      <c r="F105" s="13">
        <f t="shared" si="1"/>
        <v>0</v>
      </c>
      <c r="G105" s="16" t="s">
        <v>107</v>
      </c>
    </row>
    <row r="108" spans="1:7">
      <c r="A108" s="274" t="s">
        <v>108</v>
      </c>
      <c r="B108" s="274"/>
      <c r="D108" s="18"/>
      <c r="F108" s="18" t="s">
        <v>109</v>
      </c>
    </row>
    <row r="109" spans="1:7">
      <c r="D109" s="19" t="s">
        <v>110</v>
      </c>
      <c r="F109" s="19" t="s">
        <v>111</v>
      </c>
    </row>
    <row r="110" spans="1:7">
      <c r="A110" s="274" t="s">
        <v>112</v>
      </c>
      <c r="B110" s="274"/>
      <c r="D110" s="18"/>
      <c r="F110" s="18" t="s">
        <v>113</v>
      </c>
    </row>
    <row r="111" spans="1:7">
      <c r="D111" s="19" t="s">
        <v>110</v>
      </c>
      <c r="F111" s="19" t="s">
        <v>111</v>
      </c>
    </row>
    <row r="112" spans="1:7">
      <c r="A112" t="s">
        <v>114</v>
      </c>
      <c r="B112" s="18" t="s">
        <v>115</v>
      </c>
    </row>
    <row r="113" spans="1:6">
      <c r="B113" s="4" t="s">
        <v>116</v>
      </c>
    </row>
    <row r="115" spans="1:6">
      <c r="A115" s="272" t="s">
        <v>117</v>
      </c>
      <c r="B115" s="272"/>
      <c r="C115" s="272"/>
      <c r="D115" s="272"/>
      <c r="E115" s="272"/>
      <c r="F115" s="272"/>
    </row>
    <row r="116" spans="1:6">
      <c r="A116" s="272" t="s">
        <v>118</v>
      </c>
      <c r="B116" s="272"/>
      <c r="C116" s="272"/>
      <c r="D116" s="272"/>
      <c r="E116" s="272"/>
      <c r="F116" s="272"/>
    </row>
  </sheetData>
  <mergeCells count="106">
    <mergeCell ref="D1:F1"/>
    <mergeCell ref="B2:F2"/>
    <mergeCell ref="D3:F3"/>
    <mergeCell ref="D4:F4"/>
    <mergeCell ref="D5:F5"/>
    <mergeCell ref="D6:F6"/>
    <mergeCell ref="C15:F15"/>
    <mergeCell ref="B17:F17"/>
    <mergeCell ref="B18:F18"/>
    <mergeCell ref="B19:F19"/>
    <mergeCell ref="A21:B22"/>
    <mergeCell ref="C21:C22"/>
    <mergeCell ref="D21:E21"/>
    <mergeCell ref="F21:F22"/>
    <mergeCell ref="D7:F7"/>
    <mergeCell ref="D8:F8"/>
    <mergeCell ref="A10:F10"/>
    <mergeCell ref="A12:F12"/>
    <mergeCell ref="C13:F13"/>
    <mergeCell ref="A14:F14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41:B41"/>
    <mergeCell ref="A42:B42"/>
    <mergeCell ref="A43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115:F115"/>
    <mergeCell ref="A116:F116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W160"/>
  <sheetViews>
    <sheetView tabSelected="1" topLeftCell="A4" workbookViewId="0">
      <selection activeCell="D19" sqref="D19"/>
    </sheetView>
  </sheetViews>
  <sheetFormatPr defaultRowHeight="15.75"/>
  <cols>
    <col min="1" max="1" width="57.5703125" style="137" customWidth="1"/>
    <col min="2" max="2" width="14.5703125" style="137" customWidth="1"/>
    <col min="3" max="3" width="16.140625" style="137" customWidth="1"/>
    <col min="4" max="4" width="12.85546875" style="137" customWidth="1"/>
    <col min="5" max="5" width="20.42578125" style="137" customWidth="1"/>
    <col min="6" max="6" width="15.42578125" style="137" customWidth="1"/>
    <col min="7" max="7" width="14.85546875" style="137" customWidth="1"/>
    <col min="8" max="8" width="13.42578125" style="137" customWidth="1"/>
    <col min="9" max="16384" width="9.140625" style="138"/>
  </cols>
  <sheetData>
    <row r="1" spans="1:12" s="69" customFormat="1" ht="18.75">
      <c r="A1" s="319" t="s">
        <v>238</v>
      </c>
      <c r="B1" s="319"/>
      <c r="C1" s="319"/>
      <c r="D1" s="319"/>
      <c r="E1" s="319"/>
      <c r="F1" s="319"/>
      <c r="G1" s="319"/>
      <c r="H1" s="319"/>
    </row>
    <row r="2" spans="1:12" s="72" customFormat="1" ht="19.5" thickBot="1">
      <c r="A2" s="218"/>
      <c r="B2" s="218"/>
      <c r="C2" s="218"/>
      <c r="D2" s="218"/>
      <c r="E2" s="218"/>
      <c r="F2" s="218"/>
      <c r="G2" s="218"/>
      <c r="H2" s="219" t="s">
        <v>126</v>
      </c>
    </row>
    <row r="3" spans="1:12" s="69" customFormat="1" ht="16.5" thickBot="1">
      <c r="A3" s="339" t="s">
        <v>20</v>
      </c>
      <c r="B3" s="342" t="s">
        <v>25</v>
      </c>
      <c r="C3" s="343"/>
      <c r="D3" s="344"/>
      <c r="E3" s="343"/>
      <c r="F3" s="345" t="s">
        <v>127</v>
      </c>
      <c r="G3" s="346"/>
      <c r="H3" s="347"/>
    </row>
    <row r="4" spans="1:12" s="69" customFormat="1">
      <c r="A4" s="340"/>
      <c r="B4" s="320" t="s">
        <v>128</v>
      </c>
      <c r="C4" s="330" t="s">
        <v>129</v>
      </c>
      <c r="D4" s="332" t="s">
        <v>130</v>
      </c>
      <c r="E4" s="351" t="s">
        <v>332</v>
      </c>
      <c r="F4" s="353" t="s">
        <v>132</v>
      </c>
      <c r="G4" s="329"/>
      <c r="H4" s="354" t="s">
        <v>133</v>
      </c>
      <c r="I4" s="73"/>
      <c r="J4" s="73"/>
      <c r="K4" s="73"/>
      <c r="L4" s="73"/>
    </row>
    <row r="5" spans="1:12" s="69" customFormat="1" ht="16.5" thickBot="1">
      <c r="A5" s="341"/>
      <c r="B5" s="348"/>
      <c r="C5" s="349"/>
      <c r="D5" s="350"/>
      <c r="E5" s="352"/>
      <c r="F5" s="230" t="s">
        <v>134</v>
      </c>
      <c r="G5" s="225" t="s">
        <v>135</v>
      </c>
      <c r="H5" s="355"/>
      <c r="I5" s="73"/>
      <c r="J5" s="73"/>
      <c r="K5" s="73"/>
      <c r="L5" s="73"/>
    </row>
    <row r="6" spans="1:12" s="69" customFormat="1">
      <c r="A6" s="220" t="s">
        <v>136</v>
      </c>
      <c r="B6" s="221"/>
      <c r="C6" s="222"/>
      <c r="D6" s="223"/>
      <c r="E6" s="226"/>
      <c r="F6" s="231">
        <f>F11</f>
        <v>9000</v>
      </c>
      <c r="G6" s="224">
        <f>G11</f>
        <v>20300</v>
      </c>
      <c r="H6" s="245">
        <f>H11</f>
        <v>3854</v>
      </c>
      <c r="I6" s="73"/>
      <c r="J6" s="73"/>
      <c r="K6" s="73"/>
      <c r="L6" s="73"/>
    </row>
    <row r="7" spans="1:12" s="69" customFormat="1">
      <c r="A7" s="215" t="s">
        <v>350</v>
      </c>
      <c r="B7" s="76">
        <v>140870.78</v>
      </c>
      <c r="C7" s="77"/>
      <c r="D7" s="78"/>
      <c r="E7" s="227">
        <f>B7+B11-D11</f>
        <v>95210.800000000047</v>
      </c>
      <c r="F7" s="232"/>
      <c r="G7" s="84"/>
      <c r="H7" s="233"/>
      <c r="I7" s="73"/>
      <c r="J7" s="73"/>
      <c r="K7" s="73"/>
      <c r="L7" s="73"/>
    </row>
    <row r="8" spans="1:12" s="69" customFormat="1">
      <c r="A8" s="215" t="s">
        <v>138</v>
      </c>
      <c r="B8" s="85">
        <v>1094035.54</v>
      </c>
      <c r="C8" s="77"/>
      <c r="D8" s="78"/>
      <c r="E8" s="228"/>
      <c r="F8" s="234"/>
      <c r="G8" s="74"/>
      <c r="H8" s="233"/>
      <c r="I8" s="73"/>
      <c r="J8" s="73"/>
      <c r="K8" s="73"/>
      <c r="L8" s="73"/>
    </row>
    <row r="9" spans="1:12" s="69" customFormat="1">
      <c r="A9" s="215" t="s">
        <v>139</v>
      </c>
      <c r="B9" s="85">
        <v>3903</v>
      </c>
      <c r="C9" s="77"/>
      <c r="D9" s="78"/>
      <c r="E9" s="228"/>
      <c r="F9" s="234"/>
      <c r="G9" s="74"/>
      <c r="H9" s="233"/>
      <c r="I9" s="73"/>
      <c r="J9" s="73"/>
      <c r="K9" s="73"/>
      <c r="L9" s="73"/>
    </row>
    <row r="10" spans="1:12" s="69" customFormat="1">
      <c r="A10" s="215" t="s">
        <v>140</v>
      </c>
      <c r="B10" s="85">
        <v>100.2</v>
      </c>
      <c r="C10" s="77"/>
      <c r="D10" s="78"/>
      <c r="E10" s="228"/>
      <c r="F10" s="234"/>
      <c r="G10" s="74"/>
      <c r="H10" s="233"/>
      <c r="I10" s="73"/>
      <c r="J10" s="73"/>
      <c r="K10" s="73"/>
      <c r="L10" s="73"/>
    </row>
    <row r="11" spans="1:12" s="69" customFormat="1">
      <c r="A11" s="216" t="s">
        <v>23</v>
      </c>
      <c r="B11" s="87">
        <f>SUM(B8:B10)</f>
        <v>1098038.74</v>
      </c>
      <c r="C11" s="88">
        <f>C12+C13+C14+C25+C26+C27+C44+C45+C46+C48+C49</f>
        <v>1237350</v>
      </c>
      <c r="D11" s="217">
        <f>D12+D13+D14+D25+D26+D27+D44+D45+D46+D48+D49</f>
        <v>1143698.72</v>
      </c>
      <c r="E11" s="227">
        <f>E12+E13+E14+E25+E26+E27+E41+E43+E44+E45+E46+E47+E48+E49</f>
        <v>93651.279999999955</v>
      </c>
      <c r="F11" s="232">
        <f>F12+F13+F14+F25+F26+F27+F41+F43+F44+F45+F46+F47+F48+F49</f>
        <v>9000</v>
      </c>
      <c r="G11" s="84">
        <f>G14+G27</f>
        <v>20300</v>
      </c>
      <c r="H11" s="217">
        <f>H17+H18</f>
        <v>3854</v>
      </c>
      <c r="I11" s="73"/>
      <c r="J11" s="73"/>
      <c r="K11" s="73"/>
      <c r="L11" s="73"/>
    </row>
    <row r="12" spans="1:12" s="69" customFormat="1">
      <c r="A12" s="129" t="s">
        <v>141</v>
      </c>
      <c r="B12" s="90"/>
      <c r="C12" s="91">
        <v>280000</v>
      </c>
      <c r="D12" s="92">
        <v>277742.21000000002</v>
      </c>
      <c r="E12" s="229">
        <f t="shared" ref="E12:E49" si="0">C12-D12</f>
        <v>2257.789999999979</v>
      </c>
      <c r="F12" s="234"/>
      <c r="G12" s="74"/>
      <c r="H12" s="235"/>
      <c r="I12" s="73"/>
      <c r="J12" s="73"/>
      <c r="K12" s="73"/>
      <c r="L12" s="73"/>
    </row>
    <row r="13" spans="1:12" s="69" customFormat="1" ht="16.5" thickBot="1">
      <c r="A13" s="262" t="s">
        <v>142</v>
      </c>
      <c r="B13" s="210"/>
      <c r="C13" s="211">
        <v>61600</v>
      </c>
      <c r="D13" s="212">
        <v>61108.21</v>
      </c>
      <c r="E13" s="246">
        <f t="shared" si="0"/>
        <v>491.79000000000087</v>
      </c>
      <c r="F13" s="263"/>
      <c r="G13" s="264"/>
      <c r="H13" s="265"/>
      <c r="I13" s="73"/>
      <c r="J13" s="73"/>
      <c r="K13" s="73"/>
      <c r="L13" s="73"/>
    </row>
    <row r="14" spans="1:12" s="96" customFormat="1" ht="16.5" thickBot="1">
      <c r="A14" s="266" t="s">
        <v>143</v>
      </c>
      <c r="B14" s="267"/>
      <c r="C14" s="268">
        <f>C15+C16+C17+C18+C19+C20+C21+C22+C23+C24</f>
        <v>163415</v>
      </c>
      <c r="D14" s="269">
        <f>D15+D16+D17+D18+D19+D20+D21+D22+D23+D24</f>
        <v>163392.25</v>
      </c>
      <c r="E14" s="259">
        <f t="shared" si="0"/>
        <v>22.75</v>
      </c>
      <c r="F14" s="270">
        <f>9000</f>
        <v>9000</v>
      </c>
      <c r="G14" s="271">
        <f>G19+G20+G22</f>
        <v>12000</v>
      </c>
      <c r="H14" s="269"/>
      <c r="I14" s="95"/>
      <c r="J14" s="95"/>
      <c r="K14" s="95"/>
      <c r="L14" s="95"/>
    </row>
    <row r="15" spans="1:12" s="101" customFormat="1">
      <c r="A15" s="250" t="s">
        <v>144</v>
      </c>
      <c r="B15" s="118"/>
      <c r="C15" s="119">
        <v>9815.2999999999993</v>
      </c>
      <c r="D15" s="251">
        <v>9815.2999999999993</v>
      </c>
      <c r="E15" s="252">
        <f t="shared" si="0"/>
        <v>0</v>
      </c>
      <c r="F15" s="253"/>
      <c r="G15" s="254"/>
      <c r="H15" s="251"/>
    </row>
    <row r="16" spans="1:12" s="101" customFormat="1">
      <c r="A16" s="199" t="s">
        <v>215</v>
      </c>
      <c r="B16" s="97"/>
      <c r="C16" s="98">
        <f>9244.8-1005</f>
        <v>8239.7999999999993</v>
      </c>
      <c r="D16" s="200">
        <f>9244.8-1005</f>
        <v>8239.7999999999993</v>
      </c>
      <c r="E16" s="229">
        <f t="shared" si="0"/>
        <v>0</v>
      </c>
      <c r="F16" s="236"/>
      <c r="G16" s="100"/>
      <c r="H16" s="200"/>
    </row>
    <row r="17" spans="1:8" s="101" customFormat="1">
      <c r="A17" s="199" t="s">
        <v>146</v>
      </c>
      <c r="B17" s="97"/>
      <c r="C17" s="98">
        <v>20853.64</v>
      </c>
      <c r="D17" s="200">
        <v>20853.64</v>
      </c>
      <c r="E17" s="229">
        <f t="shared" si="0"/>
        <v>0</v>
      </c>
      <c r="F17" s="236"/>
      <c r="G17" s="100"/>
      <c r="H17" s="200">
        <v>3354</v>
      </c>
    </row>
    <row r="18" spans="1:8" s="101" customFormat="1">
      <c r="A18" s="199" t="s">
        <v>147</v>
      </c>
      <c r="B18" s="97"/>
      <c r="C18" s="98">
        <f>5815.7+2615.08+22.75+1005</f>
        <v>9458.5299999999988</v>
      </c>
      <c r="D18" s="200">
        <f>5815.7+2615.08+1005</f>
        <v>9435.7799999999988</v>
      </c>
      <c r="E18" s="229">
        <f t="shared" si="0"/>
        <v>22.75</v>
      </c>
      <c r="F18" s="236"/>
      <c r="G18" s="100"/>
      <c r="H18" s="200">
        <v>500</v>
      </c>
    </row>
    <row r="19" spans="1:8" s="101" customFormat="1">
      <c r="A19" s="199" t="s">
        <v>351</v>
      </c>
      <c r="B19" s="97"/>
      <c r="C19" s="98"/>
      <c r="D19" s="200"/>
      <c r="E19" s="229">
        <f t="shared" si="0"/>
        <v>0</v>
      </c>
      <c r="F19" s="236"/>
      <c r="G19" s="100">
        <f>6000</f>
        <v>6000</v>
      </c>
      <c r="H19" s="200"/>
    </row>
    <row r="20" spans="1:8" s="101" customFormat="1">
      <c r="A20" s="199" t="s">
        <v>352</v>
      </c>
      <c r="B20" s="97"/>
      <c r="C20" s="98"/>
      <c r="D20" s="200"/>
      <c r="E20" s="229">
        <f t="shared" si="0"/>
        <v>0</v>
      </c>
      <c r="F20" s="236"/>
      <c r="G20" s="100">
        <v>2000</v>
      </c>
      <c r="H20" s="200"/>
    </row>
    <row r="21" spans="1:8" s="101" customFormat="1">
      <c r="A21" s="199" t="s">
        <v>349</v>
      </c>
      <c r="B21" s="97"/>
      <c r="C21" s="98">
        <v>4824</v>
      </c>
      <c r="D21" s="200">
        <v>4824</v>
      </c>
      <c r="E21" s="229">
        <f t="shared" si="0"/>
        <v>0</v>
      </c>
      <c r="F21" s="236"/>
      <c r="G21" s="100"/>
      <c r="H21" s="200"/>
    </row>
    <row r="22" spans="1:8" s="101" customFormat="1">
      <c r="A22" s="213" t="s">
        <v>347</v>
      </c>
      <c r="B22" s="103"/>
      <c r="C22" s="104">
        <v>58258</v>
      </c>
      <c r="D22" s="214">
        <v>58258</v>
      </c>
      <c r="E22" s="229">
        <f t="shared" si="0"/>
        <v>0</v>
      </c>
      <c r="F22" s="237"/>
      <c r="G22" s="106">
        <v>4000</v>
      </c>
      <c r="H22" s="238"/>
    </row>
    <row r="23" spans="1:8" s="101" customFormat="1">
      <c r="A23" s="199" t="s">
        <v>348</v>
      </c>
      <c r="B23" s="103"/>
      <c r="C23" s="104">
        <v>12769</v>
      </c>
      <c r="D23" s="214">
        <v>12769</v>
      </c>
      <c r="E23" s="229">
        <f t="shared" si="0"/>
        <v>0</v>
      </c>
      <c r="F23" s="237"/>
      <c r="G23" s="106"/>
      <c r="H23" s="238"/>
    </row>
    <row r="24" spans="1:8" s="101" customFormat="1" ht="16.5" thickBot="1">
      <c r="A24" s="203" t="s">
        <v>222</v>
      </c>
      <c r="B24" s="204"/>
      <c r="C24" s="132">
        <f>527.04+10128.78+28382.99+157.92</f>
        <v>39196.729999999996</v>
      </c>
      <c r="D24" s="206">
        <f>527.04+10128.78+28382.99+157.92</f>
        <v>39196.729999999996</v>
      </c>
      <c r="E24" s="229">
        <f t="shared" si="0"/>
        <v>0</v>
      </c>
      <c r="F24" s="236" t="s">
        <v>353</v>
      </c>
      <c r="G24" s="100"/>
      <c r="H24" s="200"/>
    </row>
    <row r="25" spans="1:8" s="101" customFormat="1" ht="16.5" thickBot="1">
      <c r="A25" s="112" t="s">
        <v>153</v>
      </c>
      <c r="B25" s="113"/>
      <c r="C25" s="114">
        <v>1000</v>
      </c>
      <c r="D25" s="115">
        <v>980</v>
      </c>
      <c r="E25" s="229">
        <f t="shared" si="0"/>
        <v>20</v>
      </c>
      <c r="F25" s="236"/>
      <c r="G25" s="100"/>
      <c r="H25" s="200"/>
    </row>
    <row r="26" spans="1:8" s="101" customFormat="1" ht="16.5" thickBot="1">
      <c r="A26" s="242" t="s">
        <v>154</v>
      </c>
      <c r="B26" s="207"/>
      <c r="C26" s="208">
        <v>620000</v>
      </c>
      <c r="D26" s="209">
        <v>529408.04</v>
      </c>
      <c r="E26" s="246">
        <f t="shared" si="0"/>
        <v>90591.959999999963</v>
      </c>
      <c r="F26" s="247"/>
      <c r="G26" s="248"/>
      <c r="H26" s="249"/>
    </row>
    <row r="27" spans="1:8" s="111" customFormat="1" ht="16.5" thickBot="1">
      <c r="A27" s="255" t="s">
        <v>155</v>
      </c>
      <c r="B27" s="256"/>
      <c r="C27" s="257">
        <f>C28+C29+C35+C38+C39+C40+C41+C42+C43+C30+C31+C32+C33+C34+C36+C37</f>
        <v>85900</v>
      </c>
      <c r="D27" s="258">
        <f>D28+D29+D35+D38+D39+D40+D41+D42+D43+D30+D31+D32+D33+D34+D36+D37</f>
        <v>85882.549999999988</v>
      </c>
      <c r="E27" s="259">
        <f t="shared" si="0"/>
        <v>17.450000000011642</v>
      </c>
      <c r="F27" s="260"/>
      <c r="G27" s="261">
        <f>G43</f>
        <v>8300</v>
      </c>
      <c r="H27" s="258"/>
    </row>
    <row r="28" spans="1:8" s="101" customFormat="1">
      <c r="A28" s="250" t="s">
        <v>335</v>
      </c>
      <c r="B28" s="118">
        <v>85900</v>
      </c>
      <c r="C28" s="119">
        <v>974.51</v>
      </c>
      <c r="D28" s="251">
        <v>974.51</v>
      </c>
      <c r="E28" s="252">
        <f t="shared" si="0"/>
        <v>0</v>
      </c>
      <c r="F28" s="253"/>
      <c r="G28" s="254"/>
      <c r="H28" s="251"/>
    </row>
    <row r="29" spans="1:8" s="101" customFormat="1">
      <c r="A29" s="201" t="s">
        <v>345</v>
      </c>
      <c r="B29" s="97">
        <v>85882.55</v>
      </c>
      <c r="C29" s="98">
        <v>708</v>
      </c>
      <c r="D29" s="200">
        <v>708</v>
      </c>
      <c r="E29" s="229">
        <f t="shared" si="0"/>
        <v>0</v>
      </c>
      <c r="F29" s="236"/>
      <c r="G29" s="100"/>
      <c r="H29" s="200"/>
    </row>
    <row r="30" spans="1:8" s="101" customFormat="1">
      <c r="A30" s="201" t="s">
        <v>343</v>
      </c>
      <c r="B30" s="97"/>
      <c r="C30" s="98">
        <f>3568+3001</f>
        <v>6569</v>
      </c>
      <c r="D30" s="200">
        <f>3568+3001</f>
        <v>6569</v>
      </c>
      <c r="E30" s="229">
        <f t="shared" si="0"/>
        <v>0</v>
      </c>
      <c r="F30" s="236"/>
      <c r="G30" s="100"/>
      <c r="H30" s="200"/>
    </row>
    <row r="31" spans="1:8" s="101" customFormat="1">
      <c r="A31" s="201" t="s">
        <v>344</v>
      </c>
      <c r="B31" s="97"/>
      <c r="C31" s="98">
        <v>1200</v>
      </c>
      <c r="D31" s="200">
        <v>1200</v>
      </c>
      <c r="E31" s="229">
        <f t="shared" si="0"/>
        <v>0</v>
      </c>
      <c r="F31" s="236"/>
      <c r="G31" s="100"/>
      <c r="H31" s="200"/>
    </row>
    <row r="32" spans="1:8" s="101" customFormat="1">
      <c r="A32" s="201" t="s">
        <v>342</v>
      </c>
      <c r="B32" s="97"/>
      <c r="C32" s="98">
        <v>338.94</v>
      </c>
      <c r="D32" s="200">
        <v>338.94</v>
      </c>
      <c r="E32" s="229">
        <f t="shared" si="0"/>
        <v>0</v>
      </c>
      <c r="F32" s="236"/>
      <c r="G32" s="100"/>
      <c r="H32" s="200"/>
    </row>
    <row r="33" spans="1:8" s="101" customFormat="1">
      <c r="A33" s="201" t="s">
        <v>341</v>
      </c>
      <c r="B33" s="97"/>
      <c r="C33" s="98">
        <v>5000</v>
      </c>
      <c r="D33" s="200">
        <v>5000</v>
      </c>
      <c r="E33" s="229">
        <f t="shared" si="0"/>
        <v>0</v>
      </c>
      <c r="F33" s="236"/>
      <c r="G33" s="100"/>
      <c r="H33" s="200"/>
    </row>
    <row r="34" spans="1:8" s="101" customFormat="1">
      <c r="A34" s="201" t="s">
        <v>340</v>
      </c>
      <c r="B34" s="97"/>
      <c r="C34" s="98">
        <v>1620</v>
      </c>
      <c r="D34" s="200">
        <v>1620</v>
      </c>
      <c r="E34" s="229">
        <f t="shared" si="0"/>
        <v>0</v>
      </c>
      <c r="F34" s="236"/>
      <c r="G34" s="100"/>
      <c r="H34" s="200"/>
    </row>
    <row r="35" spans="1:8" s="101" customFormat="1" hidden="1">
      <c r="A35" s="202"/>
      <c r="B35" s="97"/>
      <c r="C35" s="98"/>
      <c r="D35" s="200"/>
      <c r="E35" s="229">
        <f t="shared" si="0"/>
        <v>0</v>
      </c>
      <c r="F35" s="236"/>
      <c r="G35" s="100"/>
      <c r="H35" s="200"/>
    </row>
    <row r="36" spans="1:8" s="101" customFormat="1">
      <c r="A36" s="202" t="s">
        <v>339</v>
      </c>
      <c r="B36" s="97"/>
      <c r="C36" s="98">
        <v>1152</v>
      </c>
      <c r="D36" s="200">
        <v>1152</v>
      </c>
      <c r="E36" s="229">
        <f t="shared" si="0"/>
        <v>0</v>
      </c>
      <c r="F36" s="236"/>
      <c r="G36" s="100"/>
      <c r="H36" s="200"/>
    </row>
    <row r="37" spans="1:8" s="101" customFormat="1">
      <c r="A37" s="202" t="s">
        <v>338</v>
      </c>
      <c r="B37" s="97"/>
      <c r="C37" s="98">
        <v>2251.9</v>
      </c>
      <c r="D37" s="200">
        <v>2251.9</v>
      </c>
      <c r="E37" s="229"/>
      <c r="F37" s="236"/>
      <c r="G37" s="100"/>
      <c r="H37" s="200"/>
    </row>
    <row r="38" spans="1:8" s="101" customFormat="1">
      <c r="A38" s="201" t="s">
        <v>337</v>
      </c>
      <c r="B38" s="97"/>
      <c r="C38" s="98">
        <v>658</v>
      </c>
      <c r="D38" s="200">
        <v>658</v>
      </c>
      <c r="E38" s="229">
        <f t="shared" si="0"/>
        <v>0</v>
      </c>
      <c r="F38" s="236"/>
      <c r="G38" s="100"/>
      <c r="H38" s="200"/>
    </row>
    <row r="39" spans="1:8" s="101" customFormat="1">
      <c r="A39" s="201" t="s">
        <v>336</v>
      </c>
      <c r="B39" s="97"/>
      <c r="C39" s="98">
        <v>2000</v>
      </c>
      <c r="D39" s="200">
        <v>2000</v>
      </c>
      <c r="E39" s="229">
        <f t="shared" si="0"/>
        <v>0</v>
      </c>
      <c r="F39" s="236"/>
      <c r="G39" s="100"/>
      <c r="H39" s="200"/>
    </row>
    <row r="40" spans="1:8" s="101" customFormat="1">
      <c r="A40" s="202" t="s">
        <v>333</v>
      </c>
      <c r="B40" s="97"/>
      <c r="C40" s="98">
        <v>22998.080000000002</v>
      </c>
      <c r="D40" s="200">
        <v>22998.080000000002</v>
      </c>
      <c r="E40" s="229">
        <f t="shared" si="0"/>
        <v>0</v>
      </c>
      <c r="F40" s="236"/>
      <c r="G40" s="100"/>
      <c r="H40" s="200"/>
    </row>
    <row r="41" spans="1:8" s="101" customFormat="1">
      <c r="A41" s="202" t="s">
        <v>334</v>
      </c>
      <c r="B41" s="97"/>
      <c r="C41" s="98">
        <v>40000</v>
      </c>
      <c r="D41" s="200">
        <v>40000</v>
      </c>
      <c r="E41" s="229">
        <f t="shared" si="0"/>
        <v>0</v>
      </c>
      <c r="F41" s="236"/>
      <c r="G41" s="100"/>
      <c r="H41" s="200"/>
    </row>
    <row r="42" spans="1:8" s="101" customFormat="1">
      <c r="A42" s="201" t="s">
        <v>346</v>
      </c>
      <c r="B42" s="97"/>
      <c r="C42" s="98">
        <f>412.12+17.45</f>
        <v>429.57</v>
      </c>
      <c r="D42" s="200">
        <v>412.12</v>
      </c>
      <c r="E42" s="229">
        <f t="shared" si="0"/>
        <v>17.449999999999989</v>
      </c>
      <c r="F42" s="236"/>
      <c r="G42" s="100"/>
      <c r="H42" s="200"/>
    </row>
    <row r="43" spans="1:8" s="101" customFormat="1" ht="16.5" thickBot="1">
      <c r="A43" s="203" t="s">
        <v>354</v>
      </c>
      <c r="B43" s="204"/>
      <c r="C43" s="132"/>
      <c r="D43" s="133"/>
      <c r="E43" s="229">
        <f t="shared" si="0"/>
        <v>0</v>
      </c>
      <c r="F43" s="236"/>
      <c r="G43" s="100">
        <v>8300</v>
      </c>
      <c r="H43" s="200"/>
    </row>
    <row r="44" spans="1:8" s="101" customFormat="1">
      <c r="A44" s="198" t="s">
        <v>179</v>
      </c>
      <c r="B44" s="134"/>
      <c r="C44" s="119">
        <v>10500</v>
      </c>
      <c r="D44" s="120">
        <v>10500</v>
      </c>
      <c r="E44" s="229">
        <f t="shared" si="0"/>
        <v>0</v>
      </c>
      <c r="F44" s="236"/>
      <c r="G44" s="100"/>
      <c r="H44" s="200"/>
    </row>
    <row r="45" spans="1:8" s="101" customFormat="1">
      <c r="A45" s="129" t="s">
        <v>180</v>
      </c>
      <c r="B45" s="90"/>
      <c r="C45" s="98">
        <v>3000</v>
      </c>
      <c r="D45" s="99">
        <v>3000</v>
      </c>
      <c r="E45" s="229">
        <f t="shared" si="0"/>
        <v>0</v>
      </c>
      <c r="F45" s="236"/>
      <c r="G45" s="100"/>
      <c r="H45" s="200"/>
    </row>
    <row r="46" spans="1:8" s="101" customFormat="1" ht="16.5" thickBot="1">
      <c r="A46" s="130" t="s">
        <v>181</v>
      </c>
      <c r="B46" s="131"/>
      <c r="C46" s="132">
        <v>3500</v>
      </c>
      <c r="D46" s="133">
        <v>3500</v>
      </c>
      <c r="E46" s="229">
        <f t="shared" si="0"/>
        <v>0</v>
      </c>
      <c r="F46" s="236"/>
      <c r="G46" s="100"/>
      <c r="H46" s="200"/>
    </row>
    <row r="47" spans="1:8" s="101" customFormat="1" ht="30">
      <c r="A47" s="198" t="s">
        <v>182</v>
      </c>
      <c r="B47" s="134"/>
      <c r="C47" s="119"/>
      <c r="D47" s="120"/>
      <c r="E47" s="229">
        <f t="shared" si="0"/>
        <v>0</v>
      </c>
      <c r="F47" s="236"/>
      <c r="G47" s="100"/>
      <c r="H47" s="200"/>
    </row>
    <row r="48" spans="1:8" s="101" customFormat="1">
      <c r="A48" s="129" t="s">
        <v>233</v>
      </c>
      <c r="B48" s="90"/>
      <c r="C48" s="98">
        <v>250</v>
      </c>
      <c r="D48" s="99">
        <v>0.46</v>
      </c>
      <c r="E48" s="229">
        <f t="shared" si="0"/>
        <v>249.54</v>
      </c>
      <c r="F48" s="236"/>
      <c r="G48" s="100"/>
      <c r="H48" s="200"/>
    </row>
    <row r="49" spans="1:72" s="111" customFormat="1" ht="29.25">
      <c r="A49" s="243" t="s">
        <v>234</v>
      </c>
      <c r="B49" s="94"/>
      <c r="C49" s="135">
        <f>C50</f>
        <v>8185</v>
      </c>
      <c r="D49" s="136">
        <f>D50</f>
        <v>8185</v>
      </c>
      <c r="E49" s="228">
        <f t="shared" si="0"/>
        <v>0</v>
      </c>
      <c r="F49" s="239"/>
      <c r="G49" s="110"/>
      <c r="H49" s="240"/>
    </row>
    <row r="50" spans="1:72" s="101" customFormat="1" ht="16.5" thickBot="1">
      <c r="A50" s="203" t="s">
        <v>331</v>
      </c>
      <c r="B50" s="131"/>
      <c r="C50" s="132">
        <v>8185</v>
      </c>
      <c r="D50" s="133">
        <v>8185</v>
      </c>
      <c r="E50" s="244">
        <f>C50-D50</f>
        <v>0</v>
      </c>
      <c r="F50" s="241"/>
      <c r="G50" s="205"/>
      <c r="H50" s="206"/>
    </row>
    <row r="59" spans="1:72">
      <c r="A59" s="137" t="s">
        <v>184</v>
      </c>
      <c r="BN59" s="138">
        <f>BG59</f>
        <v>0</v>
      </c>
    </row>
    <row r="60" spans="1:72">
      <c r="BR60" s="138">
        <f t="shared" ref="BR60:BR95" si="1">BG60</f>
        <v>0</v>
      </c>
      <c r="BS60" s="138">
        <f t="shared" ref="BS60:BS95" si="2">BH60+BI60</f>
        <v>0</v>
      </c>
      <c r="BT60" s="138">
        <f t="shared" ref="BT60:BT95" si="3">BJ60+BL60</f>
        <v>0</v>
      </c>
    </row>
    <row r="61" spans="1:72">
      <c r="BR61" s="138">
        <f t="shared" si="1"/>
        <v>0</v>
      </c>
      <c r="BS61" s="138">
        <f t="shared" si="2"/>
        <v>0</v>
      </c>
      <c r="BT61" s="138">
        <f t="shared" si="3"/>
        <v>0</v>
      </c>
    </row>
    <row r="62" spans="1:72">
      <c r="BR62" s="138">
        <f t="shared" si="1"/>
        <v>0</v>
      </c>
      <c r="BS62" s="138">
        <f t="shared" si="2"/>
        <v>0</v>
      </c>
      <c r="BT62" s="138">
        <f t="shared" si="3"/>
        <v>0</v>
      </c>
    </row>
    <row r="63" spans="1:72">
      <c r="BR63" s="138">
        <f t="shared" si="1"/>
        <v>0</v>
      </c>
      <c r="BS63" s="138">
        <f t="shared" si="2"/>
        <v>0</v>
      </c>
      <c r="BT63" s="138">
        <f t="shared" si="3"/>
        <v>0</v>
      </c>
    </row>
    <row r="64" spans="1:72">
      <c r="A64" s="137" t="s">
        <v>185</v>
      </c>
      <c r="BR64" s="138">
        <f t="shared" si="1"/>
        <v>0</v>
      </c>
      <c r="BS64" s="138">
        <f t="shared" si="2"/>
        <v>0</v>
      </c>
      <c r="BT64" s="138">
        <f t="shared" si="3"/>
        <v>0</v>
      </c>
    </row>
    <row r="65" spans="1:72">
      <c r="A65" s="137" t="s">
        <v>186</v>
      </c>
      <c r="BR65" s="138">
        <f t="shared" si="1"/>
        <v>0</v>
      </c>
      <c r="BS65" s="138">
        <f t="shared" si="2"/>
        <v>0</v>
      </c>
      <c r="BT65" s="138">
        <f t="shared" si="3"/>
        <v>0</v>
      </c>
    </row>
    <row r="66" spans="1:72">
      <c r="A66" s="139" t="s">
        <v>187</v>
      </c>
      <c r="B66" s="139"/>
      <c r="BR66" s="138">
        <f t="shared" si="1"/>
        <v>0</v>
      </c>
      <c r="BS66" s="138">
        <f t="shared" si="2"/>
        <v>0</v>
      </c>
      <c r="BT66" s="138">
        <f t="shared" si="3"/>
        <v>0</v>
      </c>
    </row>
    <row r="67" spans="1:72">
      <c r="A67" s="137" t="s">
        <v>188</v>
      </c>
      <c r="BR67" s="138">
        <f t="shared" si="1"/>
        <v>0</v>
      </c>
      <c r="BS67" s="138">
        <f t="shared" si="2"/>
        <v>0</v>
      </c>
      <c r="BT67" s="138">
        <f t="shared" si="3"/>
        <v>0</v>
      </c>
    </row>
    <row r="68" spans="1:72">
      <c r="A68" s="137" t="s">
        <v>189</v>
      </c>
      <c r="BR68" s="138">
        <f t="shared" si="1"/>
        <v>0</v>
      </c>
      <c r="BS68" s="138">
        <f t="shared" si="2"/>
        <v>0</v>
      </c>
      <c r="BT68" s="138">
        <f t="shared" si="3"/>
        <v>0</v>
      </c>
    </row>
    <row r="69" spans="1:72">
      <c r="BR69" s="138">
        <f t="shared" si="1"/>
        <v>0</v>
      </c>
      <c r="BS69" s="138">
        <f t="shared" si="2"/>
        <v>0</v>
      </c>
      <c r="BT69" s="138">
        <f t="shared" si="3"/>
        <v>0</v>
      </c>
    </row>
    <row r="70" spans="1:72">
      <c r="BR70" s="138">
        <f t="shared" si="1"/>
        <v>0</v>
      </c>
      <c r="BS70" s="138">
        <f t="shared" si="2"/>
        <v>0</v>
      </c>
      <c r="BT70" s="138">
        <f t="shared" si="3"/>
        <v>0</v>
      </c>
    </row>
    <row r="71" spans="1:72">
      <c r="BR71" s="138">
        <f t="shared" si="1"/>
        <v>0</v>
      </c>
      <c r="BS71" s="138">
        <f t="shared" si="2"/>
        <v>0</v>
      </c>
      <c r="BT71" s="138">
        <f t="shared" si="3"/>
        <v>0</v>
      </c>
    </row>
    <row r="72" spans="1:72">
      <c r="BR72" s="138">
        <f t="shared" si="1"/>
        <v>0</v>
      </c>
      <c r="BS72" s="138">
        <f t="shared" si="2"/>
        <v>0</v>
      </c>
      <c r="BT72" s="138">
        <f t="shared" si="3"/>
        <v>0</v>
      </c>
    </row>
    <row r="73" spans="1:72">
      <c r="BR73" s="138">
        <f t="shared" si="1"/>
        <v>0</v>
      </c>
      <c r="BS73" s="138">
        <f t="shared" si="2"/>
        <v>0</v>
      </c>
      <c r="BT73" s="138">
        <f t="shared" si="3"/>
        <v>0</v>
      </c>
    </row>
    <row r="74" spans="1:72">
      <c r="BR74" s="138">
        <f t="shared" si="1"/>
        <v>0</v>
      </c>
      <c r="BS74" s="138">
        <f t="shared" si="2"/>
        <v>0</v>
      </c>
      <c r="BT74" s="138">
        <f t="shared" si="3"/>
        <v>0</v>
      </c>
    </row>
    <row r="75" spans="1:72">
      <c r="BR75" s="138">
        <f t="shared" si="1"/>
        <v>0</v>
      </c>
      <c r="BS75" s="138">
        <f t="shared" si="2"/>
        <v>0</v>
      </c>
      <c r="BT75" s="138">
        <f t="shared" si="3"/>
        <v>0</v>
      </c>
    </row>
    <row r="76" spans="1:72">
      <c r="A76" s="140"/>
      <c r="B76" s="140"/>
      <c r="BR76" s="138">
        <f t="shared" si="1"/>
        <v>0</v>
      </c>
      <c r="BS76" s="138">
        <f t="shared" si="2"/>
        <v>0</v>
      </c>
      <c r="BT76" s="138">
        <f t="shared" si="3"/>
        <v>0</v>
      </c>
    </row>
    <row r="77" spans="1:72">
      <c r="BR77" s="138">
        <f t="shared" si="1"/>
        <v>0</v>
      </c>
      <c r="BS77" s="138">
        <f t="shared" si="2"/>
        <v>0</v>
      </c>
      <c r="BT77" s="138">
        <f t="shared" si="3"/>
        <v>0</v>
      </c>
    </row>
    <row r="78" spans="1:72">
      <c r="A78" s="139" t="s">
        <v>190</v>
      </c>
      <c r="B78" s="139"/>
      <c r="BR78" s="138">
        <f t="shared" si="1"/>
        <v>0</v>
      </c>
      <c r="BS78" s="138">
        <f t="shared" si="2"/>
        <v>0</v>
      </c>
      <c r="BT78" s="138">
        <f t="shared" si="3"/>
        <v>0</v>
      </c>
    </row>
    <row r="79" spans="1:72">
      <c r="BR79" s="138">
        <f t="shared" si="1"/>
        <v>0</v>
      </c>
      <c r="BS79" s="138">
        <f t="shared" si="2"/>
        <v>0</v>
      </c>
      <c r="BT79" s="138">
        <f t="shared" si="3"/>
        <v>0</v>
      </c>
    </row>
    <row r="80" spans="1:72">
      <c r="BR80" s="138">
        <f t="shared" si="1"/>
        <v>0</v>
      </c>
      <c r="BS80" s="138">
        <f t="shared" si="2"/>
        <v>0</v>
      </c>
      <c r="BT80" s="138">
        <f t="shared" si="3"/>
        <v>0</v>
      </c>
    </row>
    <row r="81" spans="1:72">
      <c r="BR81" s="138">
        <f t="shared" si="1"/>
        <v>0</v>
      </c>
      <c r="BS81" s="138">
        <f t="shared" si="2"/>
        <v>0</v>
      </c>
      <c r="BT81" s="138">
        <f t="shared" si="3"/>
        <v>0</v>
      </c>
    </row>
    <row r="82" spans="1:72">
      <c r="BR82" s="138">
        <f t="shared" si="1"/>
        <v>0</v>
      </c>
      <c r="BS82" s="138">
        <f t="shared" si="2"/>
        <v>0</v>
      </c>
      <c r="BT82" s="138">
        <f t="shared" si="3"/>
        <v>0</v>
      </c>
    </row>
    <row r="83" spans="1:72">
      <c r="BR83" s="138">
        <f t="shared" si="1"/>
        <v>0</v>
      </c>
      <c r="BS83" s="138">
        <f t="shared" si="2"/>
        <v>0</v>
      </c>
      <c r="BT83" s="138">
        <f t="shared" si="3"/>
        <v>0</v>
      </c>
    </row>
    <row r="84" spans="1:72">
      <c r="BR84" s="138">
        <f t="shared" si="1"/>
        <v>0</v>
      </c>
      <c r="BS84" s="138">
        <f t="shared" si="2"/>
        <v>0</v>
      </c>
      <c r="BT84" s="138">
        <f t="shared" si="3"/>
        <v>0</v>
      </c>
    </row>
    <row r="85" spans="1:72" ht="31.5">
      <c r="A85" s="141" t="s">
        <v>191</v>
      </c>
      <c r="B85" s="141"/>
      <c r="BR85" s="138">
        <f t="shared" si="1"/>
        <v>0</v>
      </c>
      <c r="BS85" s="138">
        <f t="shared" si="2"/>
        <v>0</v>
      </c>
      <c r="BT85" s="138">
        <f t="shared" si="3"/>
        <v>0</v>
      </c>
    </row>
    <row r="86" spans="1:72">
      <c r="BR86" s="138">
        <f t="shared" si="1"/>
        <v>0</v>
      </c>
      <c r="BS86" s="138">
        <f t="shared" si="2"/>
        <v>0</v>
      </c>
      <c r="BT86" s="138">
        <f t="shared" si="3"/>
        <v>0</v>
      </c>
    </row>
    <row r="87" spans="1:72">
      <c r="BR87" s="138">
        <f t="shared" si="1"/>
        <v>0</v>
      </c>
      <c r="BS87" s="138">
        <f t="shared" si="2"/>
        <v>0</v>
      </c>
      <c r="BT87" s="138">
        <f t="shared" si="3"/>
        <v>0</v>
      </c>
    </row>
    <row r="88" spans="1:72">
      <c r="BR88" s="138">
        <f t="shared" si="1"/>
        <v>0</v>
      </c>
      <c r="BS88" s="138">
        <f t="shared" si="2"/>
        <v>0</v>
      </c>
      <c r="BT88" s="138">
        <f t="shared" si="3"/>
        <v>0</v>
      </c>
    </row>
    <row r="89" spans="1:72">
      <c r="A89" s="137" t="s">
        <v>192</v>
      </c>
      <c r="BR89" s="138">
        <f t="shared" si="1"/>
        <v>0</v>
      </c>
      <c r="BS89" s="138">
        <f t="shared" si="2"/>
        <v>0</v>
      </c>
      <c r="BT89" s="138">
        <f t="shared" si="3"/>
        <v>0</v>
      </c>
    </row>
    <row r="90" spans="1:72">
      <c r="A90" s="137" t="s">
        <v>193</v>
      </c>
      <c r="BR90" s="138">
        <f t="shared" si="1"/>
        <v>0</v>
      </c>
      <c r="BS90" s="138">
        <f t="shared" si="2"/>
        <v>0</v>
      </c>
      <c r="BT90" s="138">
        <f t="shared" si="3"/>
        <v>0</v>
      </c>
    </row>
    <row r="91" spans="1:72">
      <c r="A91" s="137" t="s">
        <v>194</v>
      </c>
      <c r="BR91" s="138">
        <f t="shared" si="1"/>
        <v>0</v>
      </c>
      <c r="BS91" s="138">
        <f t="shared" si="2"/>
        <v>0</v>
      </c>
      <c r="BT91" s="138">
        <f t="shared" si="3"/>
        <v>0</v>
      </c>
    </row>
    <row r="92" spans="1:72">
      <c r="BR92" s="138">
        <f t="shared" si="1"/>
        <v>0</v>
      </c>
      <c r="BS92" s="138">
        <f t="shared" si="2"/>
        <v>0</v>
      </c>
      <c r="BT92" s="138">
        <f t="shared" si="3"/>
        <v>0</v>
      </c>
    </row>
    <row r="93" spans="1:72">
      <c r="BR93" s="138">
        <f t="shared" si="1"/>
        <v>0</v>
      </c>
      <c r="BS93" s="138">
        <f t="shared" si="2"/>
        <v>0</v>
      </c>
      <c r="BT93" s="138">
        <f t="shared" si="3"/>
        <v>0</v>
      </c>
    </row>
    <row r="94" spans="1:72">
      <c r="BR94" s="138">
        <f t="shared" si="1"/>
        <v>0</v>
      </c>
      <c r="BS94" s="138">
        <f t="shared" si="2"/>
        <v>0</v>
      </c>
      <c r="BT94" s="138">
        <f t="shared" si="3"/>
        <v>0</v>
      </c>
    </row>
    <row r="95" spans="1:72">
      <c r="BR95" s="138">
        <f t="shared" si="1"/>
        <v>0</v>
      </c>
      <c r="BS95" s="138">
        <f t="shared" si="2"/>
        <v>0</v>
      </c>
      <c r="BT95" s="138">
        <f t="shared" si="3"/>
        <v>0</v>
      </c>
    </row>
    <row r="96" spans="1:72">
      <c r="A96" s="137" t="s">
        <v>195</v>
      </c>
      <c r="BQ96" s="138">
        <f>BH96+BI96</f>
        <v>0</v>
      </c>
    </row>
    <row r="97" spans="1:75">
      <c r="A97" s="137" t="s">
        <v>196</v>
      </c>
      <c r="BQ97" s="138">
        <f>BH97+BI97</f>
        <v>0</v>
      </c>
    </row>
    <row r="98" spans="1:75">
      <c r="A98" s="137" t="s">
        <v>197</v>
      </c>
      <c r="BQ98" s="138">
        <f>BH98+BI98</f>
        <v>0</v>
      </c>
    </row>
    <row r="99" spans="1:75">
      <c r="A99" s="137" t="s">
        <v>198</v>
      </c>
      <c r="BU99" s="138">
        <f>BG99</f>
        <v>0</v>
      </c>
      <c r="BV99" s="138">
        <f>BH99+BI99</f>
        <v>0</v>
      </c>
      <c r="BW99" s="138">
        <f>BJ99+BL99</f>
        <v>0</v>
      </c>
    </row>
    <row r="100" spans="1:75">
      <c r="A100" s="137" t="s">
        <v>199</v>
      </c>
      <c r="BU100" s="138">
        <f>BG100</f>
        <v>0</v>
      </c>
      <c r="BV100" s="138">
        <f>BH100+BI100</f>
        <v>0</v>
      </c>
      <c r="BW100" s="138">
        <f>BJ100+BL100</f>
        <v>0</v>
      </c>
    </row>
    <row r="101" spans="1:75">
      <c r="A101" s="137" t="s">
        <v>200</v>
      </c>
      <c r="BU101" s="138">
        <f>BG101</f>
        <v>0</v>
      </c>
      <c r="BV101" s="138">
        <f>BH101+BI101</f>
        <v>0</v>
      </c>
      <c r="BW101" s="138">
        <f>BJ101+BL101</f>
        <v>0</v>
      </c>
    </row>
    <row r="102" spans="1:75">
      <c r="BU102" s="138">
        <f>BG102</f>
        <v>0</v>
      </c>
      <c r="BV102" s="138">
        <f>BH102+BI102</f>
        <v>0</v>
      </c>
      <c r="BW102" s="138">
        <f>BJ102+BL102</f>
        <v>0</v>
      </c>
    </row>
    <row r="103" spans="1:75">
      <c r="A103" s="137" t="s">
        <v>201</v>
      </c>
      <c r="BO103" s="138">
        <f t="shared" ref="BO103:BO108" si="4">BH103+BI103</f>
        <v>0</v>
      </c>
      <c r="BP103" s="138">
        <f t="shared" ref="BP103:BP108" si="5">BG103</f>
        <v>0</v>
      </c>
    </row>
    <row r="104" spans="1:75">
      <c r="A104" s="140"/>
      <c r="B104" s="140"/>
      <c r="BO104" s="138">
        <f t="shared" si="4"/>
        <v>0</v>
      </c>
      <c r="BP104" s="138">
        <f t="shared" si="5"/>
        <v>0</v>
      </c>
    </row>
    <row r="105" spans="1:75">
      <c r="A105" s="140"/>
      <c r="B105" s="140"/>
      <c r="BO105" s="138">
        <f t="shared" si="4"/>
        <v>0</v>
      </c>
      <c r="BP105" s="138">
        <f t="shared" si="5"/>
        <v>0</v>
      </c>
    </row>
    <row r="106" spans="1:75">
      <c r="A106" s="140"/>
      <c r="B106" s="140"/>
      <c r="BO106" s="138">
        <f t="shared" si="4"/>
        <v>0</v>
      </c>
      <c r="BP106" s="138">
        <f t="shared" si="5"/>
        <v>0</v>
      </c>
    </row>
    <row r="107" spans="1:75">
      <c r="A107" s="140" t="s">
        <v>202</v>
      </c>
      <c r="B107" s="140"/>
      <c r="BO107" s="138">
        <f t="shared" si="4"/>
        <v>0</v>
      </c>
      <c r="BP107" s="138">
        <f t="shared" si="5"/>
        <v>0</v>
      </c>
    </row>
    <row r="108" spans="1:75">
      <c r="A108" s="137" t="s">
        <v>203</v>
      </c>
      <c r="BO108" s="138">
        <f t="shared" si="4"/>
        <v>0</v>
      </c>
      <c r="BP108" s="138">
        <f t="shared" si="5"/>
        <v>0</v>
      </c>
    </row>
    <row r="126" spans="1:1">
      <c r="A126" s="137" t="s">
        <v>204</v>
      </c>
    </row>
    <row r="134" spans="1:1">
      <c r="A134" s="137" t="s">
        <v>205</v>
      </c>
    </row>
    <row r="141" spans="1:1">
      <c r="A141" s="137" t="s">
        <v>206</v>
      </c>
    </row>
    <row r="142" spans="1:1">
      <c r="A142" s="137" t="s">
        <v>207</v>
      </c>
    </row>
    <row r="143" spans="1:1">
      <c r="A143" s="137" t="s">
        <v>208</v>
      </c>
    </row>
    <row r="144" spans="1:1">
      <c r="A144" s="137" t="s">
        <v>209</v>
      </c>
    </row>
    <row r="150" spans="1:65">
      <c r="A150" s="137" t="s">
        <v>210</v>
      </c>
    </row>
    <row r="151" spans="1:65">
      <c r="A151" s="137" t="s">
        <v>211</v>
      </c>
    </row>
    <row r="159" spans="1:65" s="143" customFormat="1">
      <c r="A159" s="142"/>
      <c r="B159" s="142"/>
      <c r="C159" s="142">
        <f>SUM(C109:C126)</f>
        <v>0</v>
      </c>
      <c r="D159" s="142"/>
      <c r="E159" s="142"/>
      <c r="F159" s="142">
        <f>SUM(F109:F126)</f>
        <v>0</v>
      </c>
      <c r="G159" s="142"/>
      <c r="H159" s="142">
        <f t="shared" ref="H159:BM159" si="6">SUM(H109:H126)</f>
        <v>0</v>
      </c>
      <c r="I159" s="143">
        <f t="shared" si="6"/>
        <v>0</v>
      </c>
      <c r="J159" s="143">
        <f t="shared" si="6"/>
        <v>0</v>
      </c>
      <c r="K159" s="143">
        <f t="shared" si="6"/>
        <v>0</v>
      </c>
      <c r="L159" s="143">
        <f t="shared" si="6"/>
        <v>0</v>
      </c>
      <c r="M159" s="143">
        <f t="shared" si="6"/>
        <v>0</v>
      </c>
      <c r="N159" s="143">
        <f t="shared" si="6"/>
        <v>0</v>
      </c>
      <c r="O159" s="143">
        <f t="shared" si="6"/>
        <v>0</v>
      </c>
      <c r="P159" s="143">
        <f t="shared" si="6"/>
        <v>0</v>
      </c>
      <c r="Q159" s="143">
        <f t="shared" si="6"/>
        <v>0</v>
      </c>
      <c r="R159" s="143">
        <f t="shared" si="6"/>
        <v>0</v>
      </c>
      <c r="S159" s="143">
        <f t="shared" si="6"/>
        <v>0</v>
      </c>
      <c r="T159" s="143">
        <f t="shared" si="6"/>
        <v>0</v>
      </c>
      <c r="U159" s="143">
        <f t="shared" si="6"/>
        <v>0</v>
      </c>
      <c r="V159" s="143">
        <f t="shared" si="6"/>
        <v>0</v>
      </c>
      <c r="W159" s="143">
        <f t="shared" si="6"/>
        <v>0</v>
      </c>
      <c r="X159" s="143">
        <f t="shared" si="6"/>
        <v>0</v>
      </c>
      <c r="Y159" s="143">
        <f t="shared" si="6"/>
        <v>0</v>
      </c>
      <c r="Z159" s="143">
        <f t="shared" si="6"/>
        <v>0</v>
      </c>
      <c r="AA159" s="143">
        <f t="shared" si="6"/>
        <v>0</v>
      </c>
      <c r="AB159" s="143">
        <f t="shared" si="6"/>
        <v>0</v>
      </c>
      <c r="AC159" s="143">
        <f t="shared" si="6"/>
        <v>0</v>
      </c>
      <c r="AD159" s="143">
        <f t="shared" si="6"/>
        <v>0</v>
      </c>
      <c r="AE159" s="143">
        <f t="shared" si="6"/>
        <v>0</v>
      </c>
      <c r="AF159" s="143">
        <f t="shared" si="6"/>
        <v>0</v>
      </c>
      <c r="AG159" s="143">
        <f t="shared" si="6"/>
        <v>0</v>
      </c>
      <c r="AH159" s="143">
        <f t="shared" si="6"/>
        <v>0</v>
      </c>
      <c r="AI159" s="143">
        <f t="shared" si="6"/>
        <v>0</v>
      </c>
      <c r="AJ159" s="143">
        <f t="shared" si="6"/>
        <v>0</v>
      </c>
      <c r="AK159" s="143">
        <f t="shared" si="6"/>
        <v>0</v>
      </c>
      <c r="AL159" s="143">
        <f t="shared" si="6"/>
        <v>0</v>
      </c>
      <c r="AM159" s="143">
        <f t="shared" si="6"/>
        <v>0</v>
      </c>
      <c r="AN159" s="143">
        <f t="shared" si="6"/>
        <v>0</v>
      </c>
      <c r="AO159" s="143">
        <f t="shared" si="6"/>
        <v>0</v>
      </c>
      <c r="AP159" s="143">
        <f t="shared" si="6"/>
        <v>0</v>
      </c>
      <c r="AQ159" s="143">
        <f t="shared" si="6"/>
        <v>0</v>
      </c>
      <c r="AR159" s="143">
        <f t="shared" si="6"/>
        <v>0</v>
      </c>
      <c r="AS159" s="143">
        <f t="shared" si="6"/>
        <v>0</v>
      </c>
      <c r="AT159" s="143">
        <f t="shared" si="6"/>
        <v>0</v>
      </c>
      <c r="AU159" s="143">
        <f t="shared" si="6"/>
        <v>0</v>
      </c>
      <c r="AV159" s="143">
        <f t="shared" si="6"/>
        <v>0</v>
      </c>
      <c r="AW159" s="143">
        <f t="shared" si="6"/>
        <v>0</v>
      </c>
      <c r="AX159" s="143">
        <f t="shared" si="6"/>
        <v>0</v>
      </c>
      <c r="AY159" s="143">
        <f t="shared" si="6"/>
        <v>0</v>
      </c>
      <c r="AZ159" s="143">
        <f t="shared" si="6"/>
        <v>0</v>
      </c>
      <c r="BA159" s="143">
        <f t="shared" si="6"/>
        <v>0</v>
      </c>
      <c r="BB159" s="143">
        <f t="shared" si="6"/>
        <v>0</v>
      </c>
      <c r="BC159" s="143">
        <f t="shared" si="6"/>
        <v>0</v>
      </c>
      <c r="BD159" s="143">
        <f t="shared" si="6"/>
        <v>0</v>
      </c>
      <c r="BE159" s="143">
        <f t="shared" si="6"/>
        <v>0</v>
      </c>
      <c r="BF159" s="143">
        <f t="shared" si="6"/>
        <v>0</v>
      </c>
      <c r="BG159" s="143">
        <f t="shared" si="6"/>
        <v>0</v>
      </c>
      <c r="BH159" s="143">
        <f t="shared" si="6"/>
        <v>0</v>
      </c>
      <c r="BI159" s="143">
        <f t="shared" si="6"/>
        <v>0</v>
      </c>
      <c r="BJ159" s="143">
        <f t="shared" si="6"/>
        <v>0</v>
      </c>
      <c r="BK159" s="143">
        <f t="shared" si="6"/>
        <v>0</v>
      </c>
      <c r="BL159" s="143">
        <f t="shared" si="6"/>
        <v>0</v>
      </c>
      <c r="BM159" s="143">
        <f t="shared" si="6"/>
        <v>0</v>
      </c>
    </row>
    <row r="160" spans="1:65" s="145" customFormat="1">
      <c r="A160" s="144"/>
      <c r="B160" s="144"/>
      <c r="C160" s="144">
        <f>SUM(C146:C150)</f>
        <v>0</v>
      </c>
      <c r="D160" s="144"/>
      <c r="E160" s="144"/>
      <c r="F160" s="144">
        <f>SUM(F146:F150)</f>
        <v>0</v>
      </c>
      <c r="G160" s="144"/>
      <c r="H160" s="144">
        <f t="shared" ref="H160:BM160" si="7">SUM(H146:H150)</f>
        <v>0</v>
      </c>
      <c r="I160" s="145">
        <f t="shared" si="7"/>
        <v>0</v>
      </c>
      <c r="J160" s="145">
        <f t="shared" si="7"/>
        <v>0</v>
      </c>
      <c r="K160" s="145">
        <f t="shared" si="7"/>
        <v>0</v>
      </c>
      <c r="L160" s="145">
        <f t="shared" si="7"/>
        <v>0</v>
      </c>
      <c r="M160" s="145">
        <f t="shared" si="7"/>
        <v>0</v>
      </c>
      <c r="N160" s="145">
        <f t="shared" si="7"/>
        <v>0</v>
      </c>
      <c r="O160" s="145">
        <f t="shared" si="7"/>
        <v>0</v>
      </c>
      <c r="P160" s="145">
        <f t="shared" si="7"/>
        <v>0</v>
      </c>
      <c r="Q160" s="145">
        <f t="shared" si="7"/>
        <v>0</v>
      </c>
      <c r="R160" s="145">
        <f t="shared" si="7"/>
        <v>0</v>
      </c>
      <c r="S160" s="145">
        <f t="shared" si="7"/>
        <v>0</v>
      </c>
      <c r="T160" s="145">
        <f t="shared" si="7"/>
        <v>0</v>
      </c>
      <c r="U160" s="145">
        <f t="shared" si="7"/>
        <v>0</v>
      </c>
      <c r="V160" s="145">
        <f t="shared" si="7"/>
        <v>0</v>
      </c>
      <c r="W160" s="145">
        <f t="shared" si="7"/>
        <v>0</v>
      </c>
      <c r="X160" s="145">
        <f t="shared" si="7"/>
        <v>0</v>
      </c>
      <c r="Y160" s="145">
        <f t="shared" si="7"/>
        <v>0</v>
      </c>
      <c r="Z160" s="145">
        <f t="shared" si="7"/>
        <v>0</v>
      </c>
      <c r="AA160" s="145">
        <f t="shared" si="7"/>
        <v>0</v>
      </c>
      <c r="AB160" s="145">
        <f t="shared" si="7"/>
        <v>0</v>
      </c>
      <c r="AC160" s="145">
        <f t="shared" si="7"/>
        <v>0</v>
      </c>
      <c r="AD160" s="145">
        <f t="shared" si="7"/>
        <v>0</v>
      </c>
      <c r="AE160" s="145">
        <f t="shared" si="7"/>
        <v>0</v>
      </c>
      <c r="AF160" s="145">
        <f t="shared" si="7"/>
        <v>0</v>
      </c>
      <c r="AG160" s="145">
        <f t="shared" si="7"/>
        <v>0</v>
      </c>
      <c r="AH160" s="145">
        <f t="shared" si="7"/>
        <v>0</v>
      </c>
      <c r="AI160" s="145">
        <f t="shared" si="7"/>
        <v>0</v>
      </c>
      <c r="AJ160" s="145">
        <f t="shared" si="7"/>
        <v>0</v>
      </c>
      <c r="AK160" s="145">
        <f t="shared" si="7"/>
        <v>0</v>
      </c>
      <c r="AL160" s="145">
        <f t="shared" si="7"/>
        <v>0</v>
      </c>
      <c r="AM160" s="145">
        <f t="shared" si="7"/>
        <v>0</v>
      </c>
      <c r="AN160" s="145">
        <f t="shared" si="7"/>
        <v>0</v>
      </c>
      <c r="AO160" s="145">
        <f t="shared" si="7"/>
        <v>0</v>
      </c>
      <c r="AP160" s="145">
        <f t="shared" si="7"/>
        <v>0</v>
      </c>
      <c r="AQ160" s="145">
        <f t="shared" si="7"/>
        <v>0</v>
      </c>
      <c r="AR160" s="145">
        <f t="shared" si="7"/>
        <v>0</v>
      </c>
      <c r="AS160" s="145">
        <f t="shared" si="7"/>
        <v>0</v>
      </c>
      <c r="AT160" s="145">
        <f t="shared" si="7"/>
        <v>0</v>
      </c>
      <c r="AU160" s="145">
        <f t="shared" si="7"/>
        <v>0</v>
      </c>
      <c r="AV160" s="145">
        <f t="shared" si="7"/>
        <v>0</v>
      </c>
      <c r="AW160" s="145">
        <f t="shared" si="7"/>
        <v>0</v>
      </c>
      <c r="AX160" s="145">
        <f t="shared" si="7"/>
        <v>0</v>
      </c>
      <c r="AY160" s="145">
        <f t="shared" si="7"/>
        <v>0</v>
      </c>
      <c r="AZ160" s="145">
        <f t="shared" si="7"/>
        <v>0</v>
      </c>
      <c r="BA160" s="145">
        <f t="shared" si="7"/>
        <v>0</v>
      </c>
      <c r="BB160" s="145">
        <f t="shared" si="7"/>
        <v>0</v>
      </c>
      <c r="BC160" s="145">
        <f t="shared" si="7"/>
        <v>0</v>
      </c>
      <c r="BD160" s="145">
        <f t="shared" si="7"/>
        <v>0</v>
      </c>
      <c r="BE160" s="145">
        <f t="shared" si="7"/>
        <v>0</v>
      </c>
      <c r="BF160" s="145">
        <f t="shared" si="7"/>
        <v>0</v>
      </c>
      <c r="BG160" s="145">
        <f t="shared" si="7"/>
        <v>0</v>
      </c>
      <c r="BH160" s="145">
        <f t="shared" si="7"/>
        <v>0</v>
      </c>
      <c r="BI160" s="145">
        <f t="shared" si="7"/>
        <v>0</v>
      </c>
      <c r="BJ160" s="145">
        <f t="shared" si="7"/>
        <v>0</v>
      </c>
      <c r="BK160" s="145">
        <f t="shared" si="7"/>
        <v>0</v>
      </c>
      <c r="BL160" s="145">
        <f t="shared" si="7"/>
        <v>0</v>
      </c>
      <c r="BM160" s="145">
        <f t="shared" si="7"/>
        <v>0</v>
      </c>
    </row>
  </sheetData>
  <mergeCells count="10">
    <mergeCell ref="A1:H1"/>
    <mergeCell ref="A3:A5"/>
    <mergeCell ref="B3:E3"/>
    <mergeCell ref="F3:H3"/>
    <mergeCell ref="B4:B5"/>
    <mergeCell ref="C4:C5"/>
    <mergeCell ref="D4:D5"/>
    <mergeCell ref="E4:E5"/>
    <mergeCell ref="F4:G4"/>
    <mergeCell ref="H4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77"/>
  <sheetViews>
    <sheetView topLeftCell="B1" workbookViewId="0">
      <selection activeCell="P19" sqref="P19"/>
    </sheetView>
  </sheetViews>
  <sheetFormatPr defaultRowHeight="15"/>
  <cols>
    <col min="1" max="1" width="3.28515625" style="138" hidden="1" customWidth="1"/>
    <col min="2" max="2" width="12.42578125" style="138" customWidth="1"/>
    <col min="3" max="4" width="9.140625" style="138"/>
    <col min="5" max="5" width="12.42578125" style="138" customWidth="1"/>
    <col min="6" max="6" width="10.7109375" style="138" customWidth="1"/>
    <col min="7" max="7" width="3.42578125" style="138" customWidth="1"/>
    <col min="8" max="8" width="8.85546875" style="138" customWidth="1"/>
    <col min="9" max="9" width="5" style="138" customWidth="1"/>
    <col min="10" max="10" width="1.5703125" style="138" customWidth="1"/>
    <col min="11" max="11" width="7.5703125" style="138" customWidth="1"/>
    <col min="12" max="12" width="4.140625" style="138" customWidth="1"/>
    <col min="13" max="13" width="6" style="138" customWidth="1"/>
    <col min="14" max="14" width="9.5703125" style="138" bestFit="1" customWidth="1"/>
    <col min="15" max="256" width="9.140625" style="138"/>
    <col min="257" max="257" width="0" style="138" hidden="1" customWidth="1"/>
    <col min="258" max="258" width="12.42578125" style="138" customWidth="1"/>
    <col min="259" max="260" width="9.140625" style="138"/>
    <col min="261" max="261" width="12.42578125" style="138" customWidth="1"/>
    <col min="262" max="262" width="10.7109375" style="138" customWidth="1"/>
    <col min="263" max="263" width="3.42578125" style="138" customWidth="1"/>
    <col min="264" max="264" width="8.85546875" style="138" customWidth="1"/>
    <col min="265" max="265" width="5" style="138" customWidth="1"/>
    <col min="266" max="266" width="1.5703125" style="138" customWidth="1"/>
    <col min="267" max="267" width="7.5703125" style="138" customWidth="1"/>
    <col min="268" max="268" width="4.140625" style="138" customWidth="1"/>
    <col min="269" max="269" width="6" style="138" customWidth="1"/>
    <col min="270" max="270" width="9.5703125" style="138" bestFit="1" customWidth="1"/>
    <col min="271" max="512" width="9.140625" style="138"/>
    <col min="513" max="513" width="0" style="138" hidden="1" customWidth="1"/>
    <col min="514" max="514" width="12.42578125" style="138" customWidth="1"/>
    <col min="515" max="516" width="9.140625" style="138"/>
    <col min="517" max="517" width="12.42578125" style="138" customWidth="1"/>
    <col min="518" max="518" width="10.7109375" style="138" customWidth="1"/>
    <col min="519" max="519" width="3.42578125" style="138" customWidth="1"/>
    <col min="520" max="520" width="8.85546875" style="138" customWidth="1"/>
    <col min="521" max="521" width="5" style="138" customWidth="1"/>
    <col min="522" max="522" width="1.5703125" style="138" customWidth="1"/>
    <col min="523" max="523" width="7.5703125" style="138" customWidth="1"/>
    <col min="524" max="524" width="4.140625" style="138" customWidth="1"/>
    <col min="525" max="525" width="6" style="138" customWidth="1"/>
    <col min="526" max="526" width="9.5703125" style="138" bestFit="1" customWidth="1"/>
    <col min="527" max="768" width="9.140625" style="138"/>
    <col min="769" max="769" width="0" style="138" hidden="1" customWidth="1"/>
    <col min="770" max="770" width="12.42578125" style="138" customWidth="1"/>
    <col min="771" max="772" width="9.140625" style="138"/>
    <col min="773" max="773" width="12.42578125" style="138" customWidth="1"/>
    <col min="774" max="774" width="10.7109375" style="138" customWidth="1"/>
    <col min="775" max="775" width="3.42578125" style="138" customWidth="1"/>
    <col min="776" max="776" width="8.85546875" style="138" customWidth="1"/>
    <col min="777" max="777" width="5" style="138" customWidth="1"/>
    <col min="778" max="778" width="1.5703125" style="138" customWidth="1"/>
    <col min="779" max="779" width="7.5703125" style="138" customWidth="1"/>
    <col min="780" max="780" width="4.140625" style="138" customWidth="1"/>
    <col min="781" max="781" width="6" style="138" customWidth="1"/>
    <col min="782" max="782" width="9.5703125" style="138" bestFit="1" customWidth="1"/>
    <col min="783" max="1024" width="9.140625" style="138"/>
    <col min="1025" max="1025" width="0" style="138" hidden="1" customWidth="1"/>
    <col min="1026" max="1026" width="12.42578125" style="138" customWidth="1"/>
    <col min="1027" max="1028" width="9.140625" style="138"/>
    <col min="1029" max="1029" width="12.42578125" style="138" customWidth="1"/>
    <col min="1030" max="1030" width="10.7109375" style="138" customWidth="1"/>
    <col min="1031" max="1031" width="3.42578125" style="138" customWidth="1"/>
    <col min="1032" max="1032" width="8.85546875" style="138" customWidth="1"/>
    <col min="1033" max="1033" width="5" style="138" customWidth="1"/>
    <col min="1034" max="1034" width="1.5703125" style="138" customWidth="1"/>
    <col min="1035" max="1035" width="7.5703125" style="138" customWidth="1"/>
    <col min="1036" max="1036" width="4.140625" style="138" customWidth="1"/>
    <col min="1037" max="1037" width="6" style="138" customWidth="1"/>
    <col min="1038" max="1038" width="9.5703125" style="138" bestFit="1" customWidth="1"/>
    <col min="1039" max="1280" width="9.140625" style="138"/>
    <col min="1281" max="1281" width="0" style="138" hidden="1" customWidth="1"/>
    <col min="1282" max="1282" width="12.42578125" style="138" customWidth="1"/>
    <col min="1283" max="1284" width="9.140625" style="138"/>
    <col min="1285" max="1285" width="12.42578125" style="138" customWidth="1"/>
    <col min="1286" max="1286" width="10.7109375" style="138" customWidth="1"/>
    <col min="1287" max="1287" width="3.42578125" style="138" customWidth="1"/>
    <col min="1288" max="1288" width="8.85546875" style="138" customWidth="1"/>
    <col min="1289" max="1289" width="5" style="138" customWidth="1"/>
    <col min="1290" max="1290" width="1.5703125" style="138" customWidth="1"/>
    <col min="1291" max="1291" width="7.5703125" style="138" customWidth="1"/>
    <col min="1292" max="1292" width="4.140625" style="138" customWidth="1"/>
    <col min="1293" max="1293" width="6" style="138" customWidth="1"/>
    <col min="1294" max="1294" width="9.5703125" style="138" bestFit="1" customWidth="1"/>
    <col min="1295" max="1536" width="9.140625" style="138"/>
    <col min="1537" max="1537" width="0" style="138" hidden="1" customWidth="1"/>
    <col min="1538" max="1538" width="12.42578125" style="138" customWidth="1"/>
    <col min="1539" max="1540" width="9.140625" style="138"/>
    <col min="1541" max="1541" width="12.42578125" style="138" customWidth="1"/>
    <col min="1542" max="1542" width="10.7109375" style="138" customWidth="1"/>
    <col min="1543" max="1543" width="3.42578125" style="138" customWidth="1"/>
    <col min="1544" max="1544" width="8.85546875" style="138" customWidth="1"/>
    <col min="1545" max="1545" width="5" style="138" customWidth="1"/>
    <col min="1546" max="1546" width="1.5703125" style="138" customWidth="1"/>
    <col min="1547" max="1547" width="7.5703125" style="138" customWidth="1"/>
    <col min="1548" max="1548" width="4.140625" style="138" customWidth="1"/>
    <col min="1549" max="1549" width="6" style="138" customWidth="1"/>
    <col min="1550" max="1550" width="9.5703125" style="138" bestFit="1" customWidth="1"/>
    <col min="1551" max="1792" width="9.140625" style="138"/>
    <col min="1793" max="1793" width="0" style="138" hidden="1" customWidth="1"/>
    <col min="1794" max="1794" width="12.42578125" style="138" customWidth="1"/>
    <col min="1795" max="1796" width="9.140625" style="138"/>
    <col min="1797" max="1797" width="12.42578125" style="138" customWidth="1"/>
    <col min="1798" max="1798" width="10.7109375" style="138" customWidth="1"/>
    <col min="1799" max="1799" width="3.42578125" style="138" customWidth="1"/>
    <col min="1800" max="1800" width="8.85546875" style="138" customWidth="1"/>
    <col min="1801" max="1801" width="5" style="138" customWidth="1"/>
    <col min="1802" max="1802" width="1.5703125" style="138" customWidth="1"/>
    <col min="1803" max="1803" width="7.5703125" style="138" customWidth="1"/>
    <col min="1804" max="1804" width="4.140625" style="138" customWidth="1"/>
    <col min="1805" max="1805" width="6" style="138" customWidth="1"/>
    <col min="1806" max="1806" width="9.5703125" style="138" bestFit="1" customWidth="1"/>
    <col min="1807" max="2048" width="9.140625" style="138"/>
    <col min="2049" max="2049" width="0" style="138" hidden="1" customWidth="1"/>
    <col min="2050" max="2050" width="12.42578125" style="138" customWidth="1"/>
    <col min="2051" max="2052" width="9.140625" style="138"/>
    <col min="2053" max="2053" width="12.42578125" style="138" customWidth="1"/>
    <col min="2054" max="2054" width="10.7109375" style="138" customWidth="1"/>
    <col min="2055" max="2055" width="3.42578125" style="138" customWidth="1"/>
    <col min="2056" max="2056" width="8.85546875" style="138" customWidth="1"/>
    <col min="2057" max="2057" width="5" style="138" customWidth="1"/>
    <col min="2058" max="2058" width="1.5703125" style="138" customWidth="1"/>
    <col min="2059" max="2059" width="7.5703125" style="138" customWidth="1"/>
    <col min="2060" max="2060" width="4.140625" style="138" customWidth="1"/>
    <col min="2061" max="2061" width="6" style="138" customWidth="1"/>
    <col min="2062" max="2062" width="9.5703125" style="138" bestFit="1" customWidth="1"/>
    <col min="2063" max="2304" width="9.140625" style="138"/>
    <col min="2305" max="2305" width="0" style="138" hidden="1" customWidth="1"/>
    <col min="2306" max="2306" width="12.42578125" style="138" customWidth="1"/>
    <col min="2307" max="2308" width="9.140625" style="138"/>
    <col min="2309" max="2309" width="12.42578125" style="138" customWidth="1"/>
    <col min="2310" max="2310" width="10.7109375" style="138" customWidth="1"/>
    <col min="2311" max="2311" width="3.42578125" style="138" customWidth="1"/>
    <col min="2312" max="2312" width="8.85546875" style="138" customWidth="1"/>
    <col min="2313" max="2313" width="5" style="138" customWidth="1"/>
    <col min="2314" max="2314" width="1.5703125" style="138" customWidth="1"/>
    <col min="2315" max="2315" width="7.5703125" style="138" customWidth="1"/>
    <col min="2316" max="2316" width="4.140625" style="138" customWidth="1"/>
    <col min="2317" max="2317" width="6" style="138" customWidth="1"/>
    <col min="2318" max="2318" width="9.5703125" style="138" bestFit="1" customWidth="1"/>
    <col min="2319" max="2560" width="9.140625" style="138"/>
    <col min="2561" max="2561" width="0" style="138" hidden="1" customWidth="1"/>
    <col min="2562" max="2562" width="12.42578125" style="138" customWidth="1"/>
    <col min="2563" max="2564" width="9.140625" style="138"/>
    <col min="2565" max="2565" width="12.42578125" style="138" customWidth="1"/>
    <col min="2566" max="2566" width="10.7109375" style="138" customWidth="1"/>
    <col min="2567" max="2567" width="3.42578125" style="138" customWidth="1"/>
    <col min="2568" max="2568" width="8.85546875" style="138" customWidth="1"/>
    <col min="2569" max="2569" width="5" style="138" customWidth="1"/>
    <col min="2570" max="2570" width="1.5703125" style="138" customWidth="1"/>
    <col min="2571" max="2571" width="7.5703125" style="138" customWidth="1"/>
    <col min="2572" max="2572" width="4.140625" style="138" customWidth="1"/>
    <col min="2573" max="2573" width="6" style="138" customWidth="1"/>
    <col min="2574" max="2574" width="9.5703125" style="138" bestFit="1" customWidth="1"/>
    <col min="2575" max="2816" width="9.140625" style="138"/>
    <col min="2817" max="2817" width="0" style="138" hidden="1" customWidth="1"/>
    <col min="2818" max="2818" width="12.42578125" style="138" customWidth="1"/>
    <col min="2819" max="2820" width="9.140625" style="138"/>
    <col min="2821" max="2821" width="12.42578125" style="138" customWidth="1"/>
    <col min="2822" max="2822" width="10.7109375" style="138" customWidth="1"/>
    <col min="2823" max="2823" width="3.42578125" style="138" customWidth="1"/>
    <col min="2824" max="2824" width="8.85546875" style="138" customWidth="1"/>
    <col min="2825" max="2825" width="5" style="138" customWidth="1"/>
    <col min="2826" max="2826" width="1.5703125" style="138" customWidth="1"/>
    <col min="2827" max="2827" width="7.5703125" style="138" customWidth="1"/>
    <col min="2828" max="2828" width="4.140625" style="138" customWidth="1"/>
    <col min="2829" max="2829" width="6" style="138" customWidth="1"/>
    <col min="2830" max="2830" width="9.5703125" style="138" bestFit="1" customWidth="1"/>
    <col min="2831" max="3072" width="9.140625" style="138"/>
    <col min="3073" max="3073" width="0" style="138" hidden="1" customWidth="1"/>
    <col min="3074" max="3074" width="12.42578125" style="138" customWidth="1"/>
    <col min="3075" max="3076" width="9.140625" style="138"/>
    <col min="3077" max="3077" width="12.42578125" style="138" customWidth="1"/>
    <col min="3078" max="3078" width="10.7109375" style="138" customWidth="1"/>
    <col min="3079" max="3079" width="3.42578125" style="138" customWidth="1"/>
    <col min="3080" max="3080" width="8.85546875" style="138" customWidth="1"/>
    <col min="3081" max="3081" width="5" style="138" customWidth="1"/>
    <col min="3082" max="3082" width="1.5703125" style="138" customWidth="1"/>
    <col min="3083" max="3083" width="7.5703125" style="138" customWidth="1"/>
    <col min="3084" max="3084" width="4.140625" style="138" customWidth="1"/>
    <col min="3085" max="3085" width="6" style="138" customWidth="1"/>
    <col min="3086" max="3086" width="9.5703125" style="138" bestFit="1" customWidth="1"/>
    <col min="3087" max="3328" width="9.140625" style="138"/>
    <col min="3329" max="3329" width="0" style="138" hidden="1" customWidth="1"/>
    <col min="3330" max="3330" width="12.42578125" style="138" customWidth="1"/>
    <col min="3331" max="3332" width="9.140625" style="138"/>
    <col min="3333" max="3333" width="12.42578125" style="138" customWidth="1"/>
    <col min="3334" max="3334" width="10.7109375" style="138" customWidth="1"/>
    <col min="3335" max="3335" width="3.42578125" style="138" customWidth="1"/>
    <col min="3336" max="3336" width="8.85546875" style="138" customWidth="1"/>
    <col min="3337" max="3337" width="5" style="138" customWidth="1"/>
    <col min="3338" max="3338" width="1.5703125" style="138" customWidth="1"/>
    <col min="3339" max="3339" width="7.5703125" style="138" customWidth="1"/>
    <col min="3340" max="3340" width="4.140625" style="138" customWidth="1"/>
    <col min="3341" max="3341" width="6" style="138" customWidth="1"/>
    <col min="3342" max="3342" width="9.5703125" style="138" bestFit="1" customWidth="1"/>
    <col min="3343" max="3584" width="9.140625" style="138"/>
    <col min="3585" max="3585" width="0" style="138" hidden="1" customWidth="1"/>
    <col min="3586" max="3586" width="12.42578125" style="138" customWidth="1"/>
    <col min="3587" max="3588" width="9.140625" style="138"/>
    <col min="3589" max="3589" width="12.42578125" style="138" customWidth="1"/>
    <col min="3590" max="3590" width="10.7109375" style="138" customWidth="1"/>
    <col min="3591" max="3591" width="3.42578125" style="138" customWidth="1"/>
    <col min="3592" max="3592" width="8.85546875" style="138" customWidth="1"/>
    <col min="3593" max="3593" width="5" style="138" customWidth="1"/>
    <col min="3594" max="3594" width="1.5703125" style="138" customWidth="1"/>
    <col min="3595" max="3595" width="7.5703125" style="138" customWidth="1"/>
    <col min="3596" max="3596" width="4.140625" style="138" customWidth="1"/>
    <col min="3597" max="3597" width="6" style="138" customWidth="1"/>
    <col min="3598" max="3598" width="9.5703125" style="138" bestFit="1" customWidth="1"/>
    <col min="3599" max="3840" width="9.140625" style="138"/>
    <col min="3841" max="3841" width="0" style="138" hidden="1" customWidth="1"/>
    <col min="3842" max="3842" width="12.42578125" style="138" customWidth="1"/>
    <col min="3843" max="3844" width="9.140625" style="138"/>
    <col min="3845" max="3845" width="12.42578125" style="138" customWidth="1"/>
    <col min="3846" max="3846" width="10.7109375" style="138" customWidth="1"/>
    <col min="3847" max="3847" width="3.42578125" style="138" customWidth="1"/>
    <col min="3848" max="3848" width="8.85546875" style="138" customWidth="1"/>
    <col min="3849" max="3849" width="5" style="138" customWidth="1"/>
    <col min="3850" max="3850" width="1.5703125" style="138" customWidth="1"/>
    <col min="3851" max="3851" width="7.5703125" style="138" customWidth="1"/>
    <col min="3852" max="3852" width="4.140625" style="138" customWidth="1"/>
    <col min="3853" max="3853" width="6" style="138" customWidth="1"/>
    <col min="3854" max="3854" width="9.5703125" style="138" bestFit="1" customWidth="1"/>
    <col min="3855" max="4096" width="9.140625" style="138"/>
    <col min="4097" max="4097" width="0" style="138" hidden="1" customWidth="1"/>
    <col min="4098" max="4098" width="12.42578125" style="138" customWidth="1"/>
    <col min="4099" max="4100" width="9.140625" style="138"/>
    <col min="4101" max="4101" width="12.42578125" style="138" customWidth="1"/>
    <col min="4102" max="4102" width="10.7109375" style="138" customWidth="1"/>
    <col min="4103" max="4103" width="3.42578125" style="138" customWidth="1"/>
    <col min="4104" max="4104" width="8.85546875" style="138" customWidth="1"/>
    <col min="4105" max="4105" width="5" style="138" customWidth="1"/>
    <col min="4106" max="4106" width="1.5703125" style="138" customWidth="1"/>
    <col min="4107" max="4107" width="7.5703125" style="138" customWidth="1"/>
    <col min="4108" max="4108" width="4.140625" style="138" customWidth="1"/>
    <col min="4109" max="4109" width="6" style="138" customWidth="1"/>
    <col min="4110" max="4110" width="9.5703125" style="138" bestFit="1" customWidth="1"/>
    <col min="4111" max="4352" width="9.140625" style="138"/>
    <col min="4353" max="4353" width="0" style="138" hidden="1" customWidth="1"/>
    <col min="4354" max="4354" width="12.42578125" style="138" customWidth="1"/>
    <col min="4355" max="4356" width="9.140625" style="138"/>
    <col min="4357" max="4357" width="12.42578125" style="138" customWidth="1"/>
    <col min="4358" max="4358" width="10.7109375" style="138" customWidth="1"/>
    <col min="4359" max="4359" width="3.42578125" style="138" customWidth="1"/>
    <col min="4360" max="4360" width="8.85546875" style="138" customWidth="1"/>
    <col min="4361" max="4361" width="5" style="138" customWidth="1"/>
    <col min="4362" max="4362" width="1.5703125" style="138" customWidth="1"/>
    <col min="4363" max="4363" width="7.5703125" style="138" customWidth="1"/>
    <col min="4364" max="4364" width="4.140625" style="138" customWidth="1"/>
    <col min="4365" max="4365" width="6" style="138" customWidth="1"/>
    <col min="4366" max="4366" width="9.5703125" style="138" bestFit="1" customWidth="1"/>
    <col min="4367" max="4608" width="9.140625" style="138"/>
    <col min="4609" max="4609" width="0" style="138" hidden="1" customWidth="1"/>
    <col min="4610" max="4610" width="12.42578125" style="138" customWidth="1"/>
    <col min="4611" max="4612" width="9.140625" style="138"/>
    <col min="4613" max="4613" width="12.42578125" style="138" customWidth="1"/>
    <col min="4614" max="4614" width="10.7109375" style="138" customWidth="1"/>
    <col min="4615" max="4615" width="3.42578125" style="138" customWidth="1"/>
    <col min="4616" max="4616" width="8.85546875" style="138" customWidth="1"/>
    <col min="4617" max="4617" width="5" style="138" customWidth="1"/>
    <col min="4618" max="4618" width="1.5703125" style="138" customWidth="1"/>
    <col min="4619" max="4619" width="7.5703125" style="138" customWidth="1"/>
    <col min="4620" max="4620" width="4.140625" style="138" customWidth="1"/>
    <col min="4621" max="4621" width="6" style="138" customWidth="1"/>
    <col min="4622" max="4622" width="9.5703125" style="138" bestFit="1" customWidth="1"/>
    <col min="4623" max="4864" width="9.140625" style="138"/>
    <col min="4865" max="4865" width="0" style="138" hidden="1" customWidth="1"/>
    <col min="4866" max="4866" width="12.42578125" style="138" customWidth="1"/>
    <col min="4867" max="4868" width="9.140625" style="138"/>
    <col min="4869" max="4869" width="12.42578125" style="138" customWidth="1"/>
    <col min="4870" max="4870" width="10.7109375" style="138" customWidth="1"/>
    <col min="4871" max="4871" width="3.42578125" style="138" customWidth="1"/>
    <col min="4872" max="4872" width="8.85546875" style="138" customWidth="1"/>
    <col min="4873" max="4873" width="5" style="138" customWidth="1"/>
    <col min="4874" max="4874" width="1.5703125" style="138" customWidth="1"/>
    <col min="4875" max="4875" width="7.5703125" style="138" customWidth="1"/>
    <col min="4876" max="4876" width="4.140625" style="138" customWidth="1"/>
    <col min="4877" max="4877" width="6" style="138" customWidth="1"/>
    <col min="4878" max="4878" width="9.5703125" style="138" bestFit="1" customWidth="1"/>
    <col min="4879" max="5120" width="9.140625" style="138"/>
    <col min="5121" max="5121" width="0" style="138" hidden="1" customWidth="1"/>
    <col min="5122" max="5122" width="12.42578125" style="138" customWidth="1"/>
    <col min="5123" max="5124" width="9.140625" style="138"/>
    <col min="5125" max="5125" width="12.42578125" style="138" customWidth="1"/>
    <col min="5126" max="5126" width="10.7109375" style="138" customWidth="1"/>
    <col min="5127" max="5127" width="3.42578125" style="138" customWidth="1"/>
    <col min="5128" max="5128" width="8.85546875" style="138" customWidth="1"/>
    <col min="5129" max="5129" width="5" style="138" customWidth="1"/>
    <col min="5130" max="5130" width="1.5703125" style="138" customWidth="1"/>
    <col min="5131" max="5131" width="7.5703125" style="138" customWidth="1"/>
    <col min="5132" max="5132" width="4.140625" style="138" customWidth="1"/>
    <col min="5133" max="5133" width="6" style="138" customWidth="1"/>
    <col min="5134" max="5134" width="9.5703125" style="138" bestFit="1" customWidth="1"/>
    <col min="5135" max="5376" width="9.140625" style="138"/>
    <col min="5377" max="5377" width="0" style="138" hidden="1" customWidth="1"/>
    <col min="5378" max="5378" width="12.42578125" style="138" customWidth="1"/>
    <col min="5379" max="5380" width="9.140625" style="138"/>
    <col min="5381" max="5381" width="12.42578125" style="138" customWidth="1"/>
    <col min="5382" max="5382" width="10.7109375" style="138" customWidth="1"/>
    <col min="5383" max="5383" width="3.42578125" style="138" customWidth="1"/>
    <col min="5384" max="5384" width="8.85546875" style="138" customWidth="1"/>
    <col min="5385" max="5385" width="5" style="138" customWidth="1"/>
    <col min="5386" max="5386" width="1.5703125" style="138" customWidth="1"/>
    <col min="5387" max="5387" width="7.5703125" style="138" customWidth="1"/>
    <col min="5388" max="5388" width="4.140625" style="138" customWidth="1"/>
    <col min="5389" max="5389" width="6" style="138" customWidth="1"/>
    <col min="5390" max="5390" width="9.5703125" style="138" bestFit="1" customWidth="1"/>
    <col min="5391" max="5632" width="9.140625" style="138"/>
    <col min="5633" max="5633" width="0" style="138" hidden="1" customWidth="1"/>
    <col min="5634" max="5634" width="12.42578125" style="138" customWidth="1"/>
    <col min="5635" max="5636" width="9.140625" style="138"/>
    <col min="5637" max="5637" width="12.42578125" style="138" customWidth="1"/>
    <col min="5638" max="5638" width="10.7109375" style="138" customWidth="1"/>
    <col min="5639" max="5639" width="3.42578125" style="138" customWidth="1"/>
    <col min="5640" max="5640" width="8.85546875" style="138" customWidth="1"/>
    <col min="5641" max="5641" width="5" style="138" customWidth="1"/>
    <col min="5642" max="5642" width="1.5703125" style="138" customWidth="1"/>
    <col min="5643" max="5643" width="7.5703125" style="138" customWidth="1"/>
    <col min="5644" max="5644" width="4.140625" style="138" customWidth="1"/>
    <col min="5645" max="5645" width="6" style="138" customWidth="1"/>
    <col min="5646" max="5646" width="9.5703125" style="138" bestFit="1" customWidth="1"/>
    <col min="5647" max="5888" width="9.140625" style="138"/>
    <col min="5889" max="5889" width="0" style="138" hidden="1" customWidth="1"/>
    <col min="5890" max="5890" width="12.42578125" style="138" customWidth="1"/>
    <col min="5891" max="5892" width="9.140625" style="138"/>
    <col min="5893" max="5893" width="12.42578125" style="138" customWidth="1"/>
    <col min="5894" max="5894" width="10.7109375" style="138" customWidth="1"/>
    <col min="5895" max="5895" width="3.42578125" style="138" customWidth="1"/>
    <col min="5896" max="5896" width="8.85546875" style="138" customWidth="1"/>
    <col min="5897" max="5897" width="5" style="138" customWidth="1"/>
    <col min="5898" max="5898" width="1.5703125" style="138" customWidth="1"/>
    <col min="5899" max="5899" width="7.5703125" style="138" customWidth="1"/>
    <col min="5900" max="5900" width="4.140625" style="138" customWidth="1"/>
    <col min="5901" max="5901" width="6" style="138" customWidth="1"/>
    <col min="5902" max="5902" width="9.5703125" style="138" bestFit="1" customWidth="1"/>
    <col min="5903" max="6144" width="9.140625" style="138"/>
    <col min="6145" max="6145" width="0" style="138" hidden="1" customWidth="1"/>
    <col min="6146" max="6146" width="12.42578125" style="138" customWidth="1"/>
    <col min="6147" max="6148" width="9.140625" style="138"/>
    <col min="6149" max="6149" width="12.42578125" style="138" customWidth="1"/>
    <col min="6150" max="6150" width="10.7109375" style="138" customWidth="1"/>
    <col min="6151" max="6151" width="3.42578125" style="138" customWidth="1"/>
    <col min="6152" max="6152" width="8.85546875" style="138" customWidth="1"/>
    <col min="6153" max="6153" width="5" style="138" customWidth="1"/>
    <col min="6154" max="6154" width="1.5703125" style="138" customWidth="1"/>
    <col min="6155" max="6155" width="7.5703125" style="138" customWidth="1"/>
    <col min="6156" max="6156" width="4.140625" style="138" customWidth="1"/>
    <col min="6157" max="6157" width="6" style="138" customWidth="1"/>
    <col min="6158" max="6158" width="9.5703125" style="138" bestFit="1" customWidth="1"/>
    <col min="6159" max="6400" width="9.140625" style="138"/>
    <col min="6401" max="6401" width="0" style="138" hidden="1" customWidth="1"/>
    <col min="6402" max="6402" width="12.42578125" style="138" customWidth="1"/>
    <col min="6403" max="6404" width="9.140625" style="138"/>
    <col min="6405" max="6405" width="12.42578125" style="138" customWidth="1"/>
    <col min="6406" max="6406" width="10.7109375" style="138" customWidth="1"/>
    <col min="6407" max="6407" width="3.42578125" style="138" customWidth="1"/>
    <col min="6408" max="6408" width="8.85546875" style="138" customWidth="1"/>
    <col min="6409" max="6409" width="5" style="138" customWidth="1"/>
    <col min="6410" max="6410" width="1.5703125" style="138" customWidth="1"/>
    <col min="6411" max="6411" width="7.5703125" style="138" customWidth="1"/>
    <col min="6412" max="6412" width="4.140625" style="138" customWidth="1"/>
    <col min="6413" max="6413" width="6" style="138" customWidth="1"/>
    <col min="6414" max="6414" width="9.5703125" style="138" bestFit="1" customWidth="1"/>
    <col min="6415" max="6656" width="9.140625" style="138"/>
    <col min="6657" max="6657" width="0" style="138" hidden="1" customWidth="1"/>
    <col min="6658" max="6658" width="12.42578125" style="138" customWidth="1"/>
    <col min="6659" max="6660" width="9.140625" style="138"/>
    <col min="6661" max="6661" width="12.42578125" style="138" customWidth="1"/>
    <col min="6662" max="6662" width="10.7109375" style="138" customWidth="1"/>
    <col min="6663" max="6663" width="3.42578125" style="138" customWidth="1"/>
    <col min="6664" max="6664" width="8.85546875" style="138" customWidth="1"/>
    <col min="6665" max="6665" width="5" style="138" customWidth="1"/>
    <col min="6666" max="6666" width="1.5703125" style="138" customWidth="1"/>
    <col min="6667" max="6667" width="7.5703125" style="138" customWidth="1"/>
    <col min="6668" max="6668" width="4.140625" style="138" customWidth="1"/>
    <col min="6669" max="6669" width="6" style="138" customWidth="1"/>
    <col min="6670" max="6670" width="9.5703125" style="138" bestFit="1" customWidth="1"/>
    <col min="6671" max="6912" width="9.140625" style="138"/>
    <col min="6913" max="6913" width="0" style="138" hidden="1" customWidth="1"/>
    <col min="6914" max="6914" width="12.42578125" style="138" customWidth="1"/>
    <col min="6915" max="6916" width="9.140625" style="138"/>
    <col min="6917" max="6917" width="12.42578125" style="138" customWidth="1"/>
    <col min="6918" max="6918" width="10.7109375" style="138" customWidth="1"/>
    <col min="6919" max="6919" width="3.42578125" style="138" customWidth="1"/>
    <col min="6920" max="6920" width="8.85546875" style="138" customWidth="1"/>
    <col min="6921" max="6921" width="5" style="138" customWidth="1"/>
    <col min="6922" max="6922" width="1.5703125" style="138" customWidth="1"/>
    <col min="6923" max="6923" width="7.5703125" style="138" customWidth="1"/>
    <col min="6924" max="6924" width="4.140625" style="138" customWidth="1"/>
    <col min="6925" max="6925" width="6" style="138" customWidth="1"/>
    <col min="6926" max="6926" width="9.5703125" style="138" bestFit="1" customWidth="1"/>
    <col min="6927" max="7168" width="9.140625" style="138"/>
    <col min="7169" max="7169" width="0" style="138" hidden="1" customWidth="1"/>
    <col min="7170" max="7170" width="12.42578125" style="138" customWidth="1"/>
    <col min="7171" max="7172" width="9.140625" style="138"/>
    <col min="7173" max="7173" width="12.42578125" style="138" customWidth="1"/>
    <col min="7174" max="7174" width="10.7109375" style="138" customWidth="1"/>
    <col min="7175" max="7175" width="3.42578125" style="138" customWidth="1"/>
    <col min="7176" max="7176" width="8.85546875" style="138" customWidth="1"/>
    <col min="7177" max="7177" width="5" style="138" customWidth="1"/>
    <col min="7178" max="7178" width="1.5703125" style="138" customWidth="1"/>
    <col min="7179" max="7179" width="7.5703125" style="138" customWidth="1"/>
    <col min="7180" max="7180" width="4.140625" style="138" customWidth="1"/>
    <col min="7181" max="7181" width="6" style="138" customWidth="1"/>
    <col min="7182" max="7182" width="9.5703125" style="138" bestFit="1" customWidth="1"/>
    <col min="7183" max="7424" width="9.140625" style="138"/>
    <col min="7425" max="7425" width="0" style="138" hidden="1" customWidth="1"/>
    <col min="7426" max="7426" width="12.42578125" style="138" customWidth="1"/>
    <col min="7427" max="7428" width="9.140625" style="138"/>
    <col min="7429" max="7429" width="12.42578125" style="138" customWidth="1"/>
    <col min="7430" max="7430" width="10.7109375" style="138" customWidth="1"/>
    <col min="7431" max="7431" width="3.42578125" style="138" customWidth="1"/>
    <col min="7432" max="7432" width="8.85546875" style="138" customWidth="1"/>
    <col min="7433" max="7433" width="5" style="138" customWidth="1"/>
    <col min="7434" max="7434" width="1.5703125" style="138" customWidth="1"/>
    <col min="7435" max="7435" width="7.5703125" style="138" customWidth="1"/>
    <col min="7436" max="7436" width="4.140625" style="138" customWidth="1"/>
    <col min="7437" max="7437" width="6" style="138" customWidth="1"/>
    <col min="7438" max="7438" width="9.5703125" style="138" bestFit="1" customWidth="1"/>
    <col min="7439" max="7680" width="9.140625" style="138"/>
    <col min="7681" max="7681" width="0" style="138" hidden="1" customWidth="1"/>
    <col min="7682" max="7682" width="12.42578125" style="138" customWidth="1"/>
    <col min="7683" max="7684" width="9.140625" style="138"/>
    <col min="7685" max="7685" width="12.42578125" style="138" customWidth="1"/>
    <col min="7686" max="7686" width="10.7109375" style="138" customWidth="1"/>
    <col min="7687" max="7687" width="3.42578125" style="138" customWidth="1"/>
    <col min="7688" max="7688" width="8.85546875" style="138" customWidth="1"/>
    <col min="7689" max="7689" width="5" style="138" customWidth="1"/>
    <col min="7690" max="7690" width="1.5703125" style="138" customWidth="1"/>
    <col min="7691" max="7691" width="7.5703125" style="138" customWidth="1"/>
    <col min="7692" max="7692" width="4.140625" style="138" customWidth="1"/>
    <col min="7693" max="7693" width="6" style="138" customWidth="1"/>
    <col min="7694" max="7694" width="9.5703125" style="138" bestFit="1" customWidth="1"/>
    <col min="7695" max="7936" width="9.140625" style="138"/>
    <col min="7937" max="7937" width="0" style="138" hidden="1" customWidth="1"/>
    <col min="7938" max="7938" width="12.42578125" style="138" customWidth="1"/>
    <col min="7939" max="7940" width="9.140625" style="138"/>
    <col min="7941" max="7941" width="12.42578125" style="138" customWidth="1"/>
    <col min="7942" max="7942" width="10.7109375" style="138" customWidth="1"/>
    <col min="7943" max="7943" width="3.42578125" style="138" customWidth="1"/>
    <col min="7944" max="7944" width="8.85546875" style="138" customWidth="1"/>
    <col min="7945" max="7945" width="5" style="138" customWidth="1"/>
    <col min="7946" max="7946" width="1.5703125" style="138" customWidth="1"/>
    <col min="7947" max="7947" width="7.5703125" style="138" customWidth="1"/>
    <col min="7948" max="7948" width="4.140625" style="138" customWidth="1"/>
    <col min="7949" max="7949" width="6" style="138" customWidth="1"/>
    <col min="7950" max="7950" width="9.5703125" style="138" bestFit="1" customWidth="1"/>
    <col min="7951" max="8192" width="9.140625" style="138"/>
    <col min="8193" max="8193" width="0" style="138" hidden="1" customWidth="1"/>
    <col min="8194" max="8194" width="12.42578125" style="138" customWidth="1"/>
    <col min="8195" max="8196" width="9.140625" style="138"/>
    <col min="8197" max="8197" width="12.42578125" style="138" customWidth="1"/>
    <col min="8198" max="8198" width="10.7109375" style="138" customWidth="1"/>
    <col min="8199" max="8199" width="3.42578125" style="138" customWidth="1"/>
    <col min="8200" max="8200" width="8.85546875" style="138" customWidth="1"/>
    <col min="8201" max="8201" width="5" style="138" customWidth="1"/>
    <col min="8202" max="8202" width="1.5703125" style="138" customWidth="1"/>
    <col min="8203" max="8203" width="7.5703125" style="138" customWidth="1"/>
    <col min="8204" max="8204" width="4.140625" style="138" customWidth="1"/>
    <col min="8205" max="8205" width="6" style="138" customWidth="1"/>
    <col min="8206" max="8206" width="9.5703125" style="138" bestFit="1" customWidth="1"/>
    <col min="8207" max="8448" width="9.140625" style="138"/>
    <col min="8449" max="8449" width="0" style="138" hidden="1" customWidth="1"/>
    <col min="8450" max="8450" width="12.42578125" style="138" customWidth="1"/>
    <col min="8451" max="8452" width="9.140625" style="138"/>
    <col min="8453" max="8453" width="12.42578125" style="138" customWidth="1"/>
    <col min="8454" max="8454" width="10.7109375" style="138" customWidth="1"/>
    <col min="8455" max="8455" width="3.42578125" style="138" customWidth="1"/>
    <col min="8456" max="8456" width="8.85546875" style="138" customWidth="1"/>
    <col min="8457" max="8457" width="5" style="138" customWidth="1"/>
    <col min="8458" max="8458" width="1.5703125" style="138" customWidth="1"/>
    <col min="8459" max="8459" width="7.5703125" style="138" customWidth="1"/>
    <col min="8460" max="8460" width="4.140625" style="138" customWidth="1"/>
    <col min="8461" max="8461" width="6" style="138" customWidth="1"/>
    <col min="8462" max="8462" width="9.5703125" style="138" bestFit="1" customWidth="1"/>
    <col min="8463" max="8704" width="9.140625" style="138"/>
    <col min="8705" max="8705" width="0" style="138" hidden="1" customWidth="1"/>
    <col min="8706" max="8706" width="12.42578125" style="138" customWidth="1"/>
    <col min="8707" max="8708" width="9.140625" style="138"/>
    <col min="8709" max="8709" width="12.42578125" style="138" customWidth="1"/>
    <col min="8710" max="8710" width="10.7109375" style="138" customWidth="1"/>
    <col min="8711" max="8711" width="3.42578125" style="138" customWidth="1"/>
    <col min="8712" max="8712" width="8.85546875" style="138" customWidth="1"/>
    <col min="8713" max="8713" width="5" style="138" customWidth="1"/>
    <col min="8714" max="8714" width="1.5703125" style="138" customWidth="1"/>
    <col min="8715" max="8715" width="7.5703125" style="138" customWidth="1"/>
    <col min="8716" max="8716" width="4.140625" style="138" customWidth="1"/>
    <col min="8717" max="8717" width="6" style="138" customWidth="1"/>
    <col min="8718" max="8718" width="9.5703125" style="138" bestFit="1" customWidth="1"/>
    <col min="8719" max="8960" width="9.140625" style="138"/>
    <col min="8961" max="8961" width="0" style="138" hidden="1" customWidth="1"/>
    <col min="8962" max="8962" width="12.42578125" style="138" customWidth="1"/>
    <col min="8963" max="8964" width="9.140625" style="138"/>
    <col min="8965" max="8965" width="12.42578125" style="138" customWidth="1"/>
    <col min="8966" max="8966" width="10.7109375" style="138" customWidth="1"/>
    <col min="8967" max="8967" width="3.42578125" style="138" customWidth="1"/>
    <col min="8968" max="8968" width="8.85546875" style="138" customWidth="1"/>
    <col min="8969" max="8969" width="5" style="138" customWidth="1"/>
    <col min="8970" max="8970" width="1.5703125" style="138" customWidth="1"/>
    <col min="8971" max="8971" width="7.5703125" style="138" customWidth="1"/>
    <col min="8972" max="8972" width="4.140625" style="138" customWidth="1"/>
    <col min="8973" max="8973" width="6" style="138" customWidth="1"/>
    <col min="8974" max="8974" width="9.5703125" style="138" bestFit="1" customWidth="1"/>
    <col min="8975" max="9216" width="9.140625" style="138"/>
    <col min="9217" max="9217" width="0" style="138" hidden="1" customWidth="1"/>
    <col min="9218" max="9218" width="12.42578125" style="138" customWidth="1"/>
    <col min="9219" max="9220" width="9.140625" style="138"/>
    <col min="9221" max="9221" width="12.42578125" style="138" customWidth="1"/>
    <col min="9222" max="9222" width="10.7109375" style="138" customWidth="1"/>
    <col min="9223" max="9223" width="3.42578125" style="138" customWidth="1"/>
    <col min="9224" max="9224" width="8.85546875" style="138" customWidth="1"/>
    <col min="9225" max="9225" width="5" style="138" customWidth="1"/>
    <col min="9226" max="9226" width="1.5703125" style="138" customWidth="1"/>
    <col min="9227" max="9227" width="7.5703125" style="138" customWidth="1"/>
    <col min="9228" max="9228" width="4.140625" style="138" customWidth="1"/>
    <col min="9229" max="9229" width="6" style="138" customWidth="1"/>
    <col min="9230" max="9230" width="9.5703125" style="138" bestFit="1" customWidth="1"/>
    <col min="9231" max="9472" width="9.140625" style="138"/>
    <col min="9473" max="9473" width="0" style="138" hidden="1" customWidth="1"/>
    <col min="9474" max="9474" width="12.42578125" style="138" customWidth="1"/>
    <col min="9475" max="9476" width="9.140625" style="138"/>
    <col min="9477" max="9477" width="12.42578125" style="138" customWidth="1"/>
    <col min="9478" max="9478" width="10.7109375" style="138" customWidth="1"/>
    <col min="9479" max="9479" width="3.42578125" style="138" customWidth="1"/>
    <col min="9480" max="9480" width="8.85546875" style="138" customWidth="1"/>
    <col min="9481" max="9481" width="5" style="138" customWidth="1"/>
    <col min="9482" max="9482" width="1.5703125" style="138" customWidth="1"/>
    <col min="9483" max="9483" width="7.5703125" style="138" customWidth="1"/>
    <col min="9484" max="9484" width="4.140625" style="138" customWidth="1"/>
    <col min="9485" max="9485" width="6" style="138" customWidth="1"/>
    <col min="9486" max="9486" width="9.5703125" style="138" bestFit="1" customWidth="1"/>
    <col min="9487" max="9728" width="9.140625" style="138"/>
    <col min="9729" max="9729" width="0" style="138" hidden="1" customWidth="1"/>
    <col min="9730" max="9730" width="12.42578125" style="138" customWidth="1"/>
    <col min="9731" max="9732" width="9.140625" style="138"/>
    <col min="9733" max="9733" width="12.42578125" style="138" customWidth="1"/>
    <col min="9734" max="9734" width="10.7109375" style="138" customWidth="1"/>
    <col min="9735" max="9735" width="3.42578125" style="138" customWidth="1"/>
    <col min="9736" max="9736" width="8.85546875" style="138" customWidth="1"/>
    <col min="9737" max="9737" width="5" style="138" customWidth="1"/>
    <col min="9738" max="9738" width="1.5703125" style="138" customWidth="1"/>
    <col min="9739" max="9739" width="7.5703125" style="138" customWidth="1"/>
    <col min="9740" max="9740" width="4.140625" style="138" customWidth="1"/>
    <col min="9741" max="9741" width="6" style="138" customWidth="1"/>
    <col min="9742" max="9742" width="9.5703125" style="138" bestFit="1" customWidth="1"/>
    <col min="9743" max="9984" width="9.140625" style="138"/>
    <col min="9985" max="9985" width="0" style="138" hidden="1" customWidth="1"/>
    <col min="9986" max="9986" width="12.42578125" style="138" customWidth="1"/>
    <col min="9987" max="9988" width="9.140625" style="138"/>
    <col min="9989" max="9989" width="12.42578125" style="138" customWidth="1"/>
    <col min="9990" max="9990" width="10.7109375" style="138" customWidth="1"/>
    <col min="9991" max="9991" width="3.42578125" style="138" customWidth="1"/>
    <col min="9992" max="9992" width="8.85546875" style="138" customWidth="1"/>
    <col min="9993" max="9993" width="5" style="138" customWidth="1"/>
    <col min="9994" max="9994" width="1.5703125" style="138" customWidth="1"/>
    <col min="9995" max="9995" width="7.5703125" style="138" customWidth="1"/>
    <col min="9996" max="9996" width="4.140625" style="138" customWidth="1"/>
    <col min="9997" max="9997" width="6" style="138" customWidth="1"/>
    <col min="9998" max="9998" width="9.5703125" style="138" bestFit="1" customWidth="1"/>
    <col min="9999" max="10240" width="9.140625" style="138"/>
    <col min="10241" max="10241" width="0" style="138" hidden="1" customWidth="1"/>
    <col min="10242" max="10242" width="12.42578125" style="138" customWidth="1"/>
    <col min="10243" max="10244" width="9.140625" style="138"/>
    <col min="10245" max="10245" width="12.42578125" style="138" customWidth="1"/>
    <col min="10246" max="10246" width="10.7109375" style="138" customWidth="1"/>
    <col min="10247" max="10247" width="3.42578125" style="138" customWidth="1"/>
    <col min="10248" max="10248" width="8.85546875" style="138" customWidth="1"/>
    <col min="10249" max="10249" width="5" style="138" customWidth="1"/>
    <col min="10250" max="10250" width="1.5703125" style="138" customWidth="1"/>
    <col min="10251" max="10251" width="7.5703125" style="138" customWidth="1"/>
    <col min="10252" max="10252" width="4.140625" style="138" customWidth="1"/>
    <col min="10253" max="10253" width="6" style="138" customWidth="1"/>
    <col min="10254" max="10254" width="9.5703125" style="138" bestFit="1" customWidth="1"/>
    <col min="10255" max="10496" width="9.140625" style="138"/>
    <col min="10497" max="10497" width="0" style="138" hidden="1" customWidth="1"/>
    <col min="10498" max="10498" width="12.42578125" style="138" customWidth="1"/>
    <col min="10499" max="10500" width="9.140625" style="138"/>
    <col min="10501" max="10501" width="12.42578125" style="138" customWidth="1"/>
    <col min="10502" max="10502" width="10.7109375" style="138" customWidth="1"/>
    <col min="10503" max="10503" width="3.42578125" style="138" customWidth="1"/>
    <col min="10504" max="10504" width="8.85546875" style="138" customWidth="1"/>
    <col min="10505" max="10505" width="5" style="138" customWidth="1"/>
    <col min="10506" max="10506" width="1.5703125" style="138" customWidth="1"/>
    <col min="10507" max="10507" width="7.5703125" style="138" customWidth="1"/>
    <col min="10508" max="10508" width="4.140625" style="138" customWidth="1"/>
    <col min="10509" max="10509" width="6" style="138" customWidth="1"/>
    <col min="10510" max="10510" width="9.5703125" style="138" bestFit="1" customWidth="1"/>
    <col min="10511" max="10752" width="9.140625" style="138"/>
    <col min="10753" max="10753" width="0" style="138" hidden="1" customWidth="1"/>
    <col min="10754" max="10754" width="12.42578125" style="138" customWidth="1"/>
    <col min="10755" max="10756" width="9.140625" style="138"/>
    <col min="10757" max="10757" width="12.42578125" style="138" customWidth="1"/>
    <col min="10758" max="10758" width="10.7109375" style="138" customWidth="1"/>
    <col min="10759" max="10759" width="3.42578125" style="138" customWidth="1"/>
    <col min="10760" max="10760" width="8.85546875" style="138" customWidth="1"/>
    <col min="10761" max="10761" width="5" style="138" customWidth="1"/>
    <col min="10762" max="10762" width="1.5703125" style="138" customWidth="1"/>
    <col min="10763" max="10763" width="7.5703125" style="138" customWidth="1"/>
    <col min="10764" max="10764" width="4.140625" style="138" customWidth="1"/>
    <col min="10765" max="10765" width="6" style="138" customWidth="1"/>
    <col min="10766" max="10766" width="9.5703125" style="138" bestFit="1" customWidth="1"/>
    <col min="10767" max="11008" width="9.140625" style="138"/>
    <col min="11009" max="11009" width="0" style="138" hidden="1" customWidth="1"/>
    <col min="11010" max="11010" width="12.42578125" style="138" customWidth="1"/>
    <col min="11011" max="11012" width="9.140625" style="138"/>
    <col min="11013" max="11013" width="12.42578125" style="138" customWidth="1"/>
    <col min="11014" max="11014" width="10.7109375" style="138" customWidth="1"/>
    <col min="11015" max="11015" width="3.42578125" style="138" customWidth="1"/>
    <col min="11016" max="11016" width="8.85546875" style="138" customWidth="1"/>
    <col min="11017" max="11017" width="5" style="138" customWidth="1"/>
    <col min="11018" max="11018" width="1.5703125" style="138" customWidth="1"/>
    <col min="11019" max="11019" width="7.5703125" style="138" customWidth="1"/>
    <col min="11020" max="11020" width="4.140625" style="138" customWidth="1"/>
    <col min="11021" max="11021" width="6" style="138" customWidth="1"/>
    <col min="11022" max="11022" width="9.5703125" style="138" bestFit="1" customWidth="1"/>
    <col min="11023" max="11264" width="9.140625" style="138"/>
    <col min="11265" max="11265" width="0" style="138" hidden="1" customWidth="1"/>
    <col min="11266" max="11266" width="12.42578125" style="138" customWidth="1"/>
    <col min="11267" max="11268" width="9.140625" style="138"/>
    <col min="11269" max="11269" width="12.42578125" style="138" customWidth="1"/>
    <col min="11270" max="11270" width="10.7109375" style="138" customWidth="1"/>
    <col min="11271" max="11271" width="3.42578125" style="138" customWidth="1"/>
    <col min="11272" max="11272" width="8.85546875" style="138" customWidth="1"/>
    <col min="11273" max="11273" width="5" style="138" customWidth="1"/>
    <col min="11274" max="11274" width="1.5703125" style="138" customWidth="1"/>
    <col min="11275" max="11275" width="7.5703125" style="138" customWidth="1"/>
    <col min="11276" max="11276" width="4.140625" style="138" customWidth="1"/>
    <col min="11277" max="11277" width="6" style="138" customWidth="1"/>
    <col min="11278" max="11278" width="9.5703125" style="138" bestFit="1" customWidth="1"/>
    <col min="11279" max="11520" width="9.140625" style="138"/>
    <col min="11521" max="11521" width="0" style="138" hidden="1" customWidth="1"/>
    <col min="11522" max="11522" width="12.42578125" style="138" customWidth="1"/>
    <col min="11523" max="11524" width="9.140625" style="138"/>
    <col min="11525" max="11525" width="12.42578125" style="138" customWidth="1"/>
    <col min="11526" max="11526" width="10.7109375" style="138" customWidth="1"/>
    <col min="11527" max="11527" width="3.42578125" style="138" customWidth="1"/>
    <col min="11528" max="11528" width="8.85546875" style="138" customWidth="1"/>
    <col min="11529" max="11529" width="5" style="138" customWidth="1"/>
    <col min="11530" max="11530" width="1.5703125" style="138" customWidth="1"/>
    <col min="11531" max="11531" width="7.5703125" style="138" customWidth="1"/>
    <col min="11532" max="11532" width="4.140625" style="138" customWidth="1"/>
    <col min="11533" max="11533" width="6" style="138" customWidth="1"/>
    <col min="11534" max="11534" width="9.5703125" style="138" bestFit="1" customWidth="1"/>
    <col min="11535" max="11776" width="9.140625" style="138"/>
    <col min="11777" max="11777" width="0" style="138" hidden="1" customWidth="1"/>
    <col min="11778" max="11778" width="12.42578125" style="138" customWidth="1"/>
    <col min="11779" max="11780" width="9.140625" style="138"/>
    <col min="11781" max="11781" width="12.42578125" style="138" customWidth="1"/>
    <col min="11782" max="11782" width="10.7109375" style="138" customWidth="1"/>
    <col min="11783" max="11783" width="3.42578125" style="138" customWidth="1"/>
    <col min="11784" max="11784" width="8.85546875" style="138" customWidth="1"/>
    <col min="11785" max="11785" width="5" style="138" customWidth="1"/>
    <col min="11786" max="11786" width="1.5703125" style="138" customWidth="1"/>
    <col min="11787" max="11787" width="7.5703125" style="138" customWidth="1"/>
    <col min="11788" max="11788" width="4.140625" style="138" customWidth="1"/>
    <col min="11789" max="11789" width="6" style="138" customWidth="1"/>
    <col min="11790" max="11790" width="9.5703125" style="138" bestFit="1" customWidth="1"/>
    <col min="11791" max="12032" width="9.140625" style="138"/>
    <col min="12033" max="12033" width="0" style="138" hidden="1" customWidth="1"/>
    <col min="12034" max="12034" width="12.42578125" style="138" customWidth="1"/>
    <col min="12035" max="12036" width="9.140625" style="138"/>
    <col min="12037" max="12037" width="12.42578125" style="138" customWidth="1"/>
    <col min="12038" max="12038" width="10.7109375" style="138" customWidth="1"/>
    <col min="12039" max="12039" width="3.42578125" style="138" customWidth="1"/>
    <col min="12040" max="12040" width="8.85546875" style="138" customWidth="1"/>
    <col min="12041" max="12041" width="5" style="138" customWidth="1"/>
    <col min="12042" max="12042" width="1.5703125" style="138" customWidth="1"/>
    <col min="12043" max="12043" width="7.5703125" style="138" customWidth="1"/>
    <col min="12044" max="12044" width="4.140625" style="138" customWidth="1"/>
    <col min="12045" max="12045" width="6" style="138" customWidth="1"/>
    <col min="12046" max="12046" width="9.5703125" style="138" bestFit="1" customWidth="1"/>
    <col min="12047" max="12288" width="9.140625" style="138"/>
    <col min="12289" max="12289" width="0" style="138" hidden="1" customWidth="1"/>
    <col min="12290" max="12290" width="12.42578125" style="138" customWidth="1"/>
    <col min="12291" max="12292" width="9.140625" style="138"/>
    <col min="12293" max="12293" width="12.42578125" style="138" customWidth="1"/>
    <col min="12294" max="12294" width="10.7109375" style="138" customWidth="1"/>
    <col min="12295" max="12295" width="3.42578125" style="138" customWidth="1"/>
    <col min="12296" max="12296" width="8.85546875" style="138" customWidth="1"/>
    <col min="12297" max="12297" width="5" style="138" customWidth="1"/>
    <col min="12298" max="12298" width="1.5703125" style="138" customWidth="1"/>
    <col min="12299" max="12299" width="7.5703125" style="138" customWidth="1"/>
    <col min="12300" max="12300" width="4.140625" style="138" customWidth="1"/>
    <col min="12301" max="12301" width="6" style="138" customWidth="1"/>
    <col min="12302" max="12302" width="9.5703125" style="138" bestFit="1" customWidth="1"/>
    <col min="12303" max="12544" width="9.140625" style="138"/>
    <col min="12545" max="12545" width="0" style="138" hidden="1" customWidth="1"/>
    <col min="12546" max="12546" width="12.42578125" style="138" customWidth="1"/>
    <col min="12547" max="12548" width="9.140625" style="138"/>
    <col min="12549" max="12549" width="12.42578125" style="138" customWidth="1"/>
    <col min="12550" max="12550" width="10.7109375" style="138" customWidth="1"/>
    <col min="12551" max="12551" width="3.42578125" style="138" customWidth="1"/>
    <col min="12552" max="12552" width="8.85546875" style="138" customWidth="1"/>
    <col min="12553" max="12553" width="5" style="138" customWidth="1"/>
    <col min="12554" max="12554" width="1.5703125" style="138" customWidth="1"/>
    <col min="12555" max="12555" width="7.5703125" style="138" customWidth="1"/>
    <col min="12556" max="12556" width="4.140625" style="138" customWidth="1"/>
    <col min="12557" max="12557" width="6" style="138" customWidth="1"/>
    <col min="12558" max="12558" width="9.5703125" style="138" bestFit="1" customWidth="1"/>
    <col min="12559" max="12800" width="9.140625" style="138"/>
    <col min="12801" max="12801" width="0" style="138" hidden="1" customWidth="1"/>
    <col min="12802" max="12802" width="12.42578125" style="138" customWidth="1"/>
    <col min="12803" max="12804" width="9.140625" style="138"/>
    <col min="12805" max="12805" width="12.42578125" style="138" customWidth="1"/>
    <col min="12806" max="12806" width="10.7109375" style="138" customWidth="1"/>
    <col min="12807" max="12807" width="3.42578125" style="138" customWidth="1"/>
    <col min="12808" max="12808" width="8.85546875" style="138" customWidth="1"/>
    <col min="12809" max="12809" width="5" style="138" customWidth="1"/>
    <col min="12810" max="12810" width="1.5703125" style="138" customWidth="1"/>
    <col min="12811" max="12811" width="7.5703125" style="138" customWidth="1"/>
    <col min="12812" max="12812" width="4.140625" style="138" customWidth="1"/>
    <col min="12813" max="12813" width="6" style="138" customWidth="1"/>
    <col min="12814" max="12814" width="9.5703125" style="138" bestFit="1" customWidth="1"/>
    <col min="12815" max="13056" width="9.140625" style="138"/>
    <col min="13057" max="13057" width="0" style="138" hidden="1" customWidth="1"/>
    <col min="13058" max="13058" width="12.42578125" style="138" customWidth="1"/>
    <col min="13059" max="13060" width="9.140625" style="138"/>
    <col min="13061" max="13061" width="12.42578125" style="138" customWidth="1"/>
    <col min="13062" max="13062" width="10.7109375" style="138" customWidth="1"/>
    <col min="13063" max="13063" width="3.42578125" style="138" customWidth="1"/>
    <col min="13064" max="13064" width="8.85546875" style="138" customWidth="1"/>
    <col min="13065" max="13065" width="5" style="138" customWidth="1"/>
    <col min="13066" max="13066" width="1.5703125" style="138" customWidth="1"/>
    <col min="13067" max="13067" width="7.5703125" style="138" customWidth="1"/>
    <col min="13068" max="13068" width="4.140625" style="138" customWidth="1"/>
    <col min="13069" max="13069" width="6" style="138" customWidth="1"/>
    <col min="13070" max="13070" width="9.5703125" style="138" bestFit="1" customWidth="1"/>
    <col min="13071" max="13312" width="9.140625" style="138"/>
    <col min="13313" max="13313" width="0" style="138" hidden="1" customWidth="1"/>
    <col min="13314" max="13314" width="12.42578125" style="138" customWidth="1"/>
    <col min="13315" max="13316" width="9.140625" style="138"/>
    <col min="13317" max="13317" width="12.42578125" style="138" customWidth="1"/>
    <col min="13318" max="13318" width="10.7109375" style="138" customWidth="1"/>
    <col min="13319" max="13319" width="3.42578125" style="138" customWidth="1"/>
    <col min="13320" max="13320" width="8.85546875" style="138" customWidth="1"/>
    <col min="13321" max="13321" width="5" style="138" customWidth="1"/>
    <col min="13322" max="13322" width="1.5703125" style="138" customWidth="1"/>
    <col min="13323" max="13323" width="7.5703125" style="138" customWidth="1"/>
    <col min="13324" max="13324" width="4.140625" style="138" customWidth="1"/>
    <col min="13325" max="13325" width="6" style="138" customWidth="1"/>
    <col min="13326" max="13326" width="9.5703125" style="138" bestFit="1" customWidth="1"/>
    <col min="13327" max="13568" width="9.140625" style="138"/>
    <col min="13569" max="13569" width="0" style="138" hidden="1" customWidth="1"/>
    <col min="13570" max="13570" width="12.42578125" style="138" customWidth="1"/>
    <col min="13571" max="13572" width="9.140625" style="138"/>
    <col min="13573" max="13573" width="12.42578125" style="138" customWidth="1"/>
    <col min="13574" max="13574" width="10.7109375" style="138" customWidth="1"/>
    <col min="13575" max="13575" width="3.42578125" style="138" customWidth="1"/>
    <col min="13576" max="13576" width="8.85546875" style="138" customWidth="1"/>
    <col min="13577" max="13577" width="5" style="138" customWidth="1"/>
    <col min="13578" max="13578" width="1.5703125" style="138" customWidth="1"/>
    <col min="13579" max="13579" width="7.5703125" style="138" customWidth="1"/>
    <col min="13580" max="13580" width="4.140625" style="138" customWidth="1"/>
    <col min="13581" max="13581" width="6" style="138" customWidth="1"/>
    <col min="13582" max="13582" width="9.5703125" style="138" bestFit="1" customWidth="1"/>
    <col min="13583" max="13824" width="9.140625" style="138"/>
    <col min="13825" max="13825" width="0" style="138" hidden="1" customWidth="1"/>
    <col min="13826" max="13826" width="12.42578125" style="138" customWidth="1"/>
    <col min="13827" max="13828" width="9.140625" style="138"/>
    <col min="13829" max="13829" width="12.42578125" style="138" customWidth="1"/>
    <col min="13830" max="13830" width="10.7109375" style="138" customWidth="1"/>
    <col min="13831" max="13831" width="3.42578125" style="138" customWidth="1"/>
    <col min="13832" max="13832" width="8.85546875" style="138" customWidth="1"/>
    <col min="13833" max="13833" width="5" style="138" customWidth="1"/>
    <col min="13834" max="13834" width="1.5703125" style="138" customWidth="1"/>
    <col min="13835" max="13835" width="7.5703125" style="138" customWidth="1"/>
    <col min="13836" max="13836" width="4.140625" style="138" customWidth="1"/>
    <col min="13837" max="13837" width="6" style="138" customWidth="1"/>
    <col min="13838" max="13838" width="9.5703125" style="138" bestFit="1" customWidth="1"/>
    <col min="13839" max="14080" width="9.140625" style="138"/>
    <col min="14081" max="14081" width="0" style="138" hidden="1" customWidth="1"/>
    <col min="14082" max="14082" width="12.42578125" style="138" customWidth="1"/>
    <col min="14083" max="14084" width="9.140625" style="138"/>
    <col min="14085" max="14085" width="12.42578125" style="138" customWidth="1"/>
    <col min="14086" max="14086" width="10.7109375" style="138" customWidth="1"/>
    <col min="14087" max="14087" width="3.42578125" style="138" customWidth="1"/>
    <col min="14088" max="14088" width="8.85546875" style="138" customWidth="1"/>
    <col min="14089" max="14089" width="5" style="138" customWidth="1"/>
    <col min="14090" max="14090" width="1.5703125" style="138" customWidth="1"/>
    <col min="14091" max="14091" width="7.5703125" style="138" customWidth="1"/>
    <col min="14092" max="14092" width="4.140625" style="138" customWidth="1"/>
    <col min="14093" max="14093" width="6" style="138" customWidth="1"/>
    <col min="14094" max="14094" width="9.5703125" style="138" bestFit="1" customWidth="1"/>
    <col min="14095" max="14336" width="9.140625" style="138"/>
    <col min="14337" max="14337" width="0" style="138" hidden="1" customWidth="1"/>
    <col min="14338" max="14338" width="12.42578125" style="138" customWidth="1"/>
    <col min="14339" max="14340" width="9.140625" style="138"/>
    <col min="14341" max="14341" width="12.42578125" style="138" customWidth="1"/>
    <col min="14342" max="14342" width="10.7109375" style="138" customWidth="1"/>
    <col min="14343" max="14343" width="3.42578125" style="138" customWidth="1"/>
    <col min="14344" max="14344" width="8.85546875" style="138" customWidth="1"/>
    <col min="14345" max="14345" width="5" style="138" customWidth="1"/>
    <col min="14346" max="14346" width="1.5703125" style="138" customWidth="1"/>
    <col min="14347" max="14347" width="7.5703125" style="138" customWidth="1"/>
    <col min="14348" max="14348" width="4.140625" style="138" customWidth="1"/>
    <col min="14349" max="14349" width="6" style="138" customWidth="1"/>
    <col min="14350" max="14350" width="9.5703125" style="138" bestFit="1" customWidth="1"/>
    <col min="14351" max="14592" width="9.140625" style="138"/>
    <col min="14593" max="14593" width="0" style="138" hidden="1" customWidth="1"/>
    <col min="14594" max="14594" width="12.42578125" style="138" customWidth="1"/>
    <col min="14595" max="14596" width="9.140625" style="138"/>
    <col min="14597" max="14597" width="12.42578125" style="138" customWidth="1"/>
    <col min="14598" max="14598" width="10.7109375" style="138" customWidth="1"/>
    <col min="14599" max="14599" width="3.42578125" style="138" customWidth="1"/>
    <col min="14600" max="14600" width="8.85546875" style="138" customWidth="1"/>
    <col min="14601" max="14601" width="5" style="138" customWidth="1"/>
    <col min="14602" max="14602" width="1.5703125" style="138" customWidth="1"/>
    <col min="14603" max="14603" width="7.5703125" style="138" customWidth="1"/>
    <col min="14604" max="14604" width="4.140625" style="138" customWidth="1"/>
    <col min="14605" max="14605" width="6" style="138" customWidth="1"/>
    <col min="14606" max="14606" width="9.5703125" style="138" bestFit="1" customWidth="1"/>
    <col min="14607" max="14848" width="9.140625" style="138"/>
    <col min="14849" max="14849" width="0" style="138" hidden="1" customWidth="1"/>
    <col min="14850" max="14850" width="12.42578125" style="138" customWidth="1"/>
    <col min="14851" max="14852" width="9.140625" style="138"/>
    <col min="14853" max="14853" width="12.42578125" style="138" customWidth="1"/>
    <col min="14854" max="14854" width="10.7109375" style="138" customWidth="1"/>
    <col min="14855" max="14855" width="3.42578125" style="138" customWidth="1"/>
    <col min="14856" max="14856" width="8.85546875" style="138" customWidth="1"/>
    <col min="14857" max="14857" width="5" style="138" customWidth="1"/>
    <col min="14858" max="14858" width="1.5703125" style="138" customWidth="1"/>
    <col min="14859" max="14859" width="7.5703125" style="138" customWidth="1"/>
    <col min="14860" max="14860" width="4.140625" style="138" customWidth="1"/>
    <col min="14861" max="14861" width="6" style="138" customWidth="1"/>
    <col min="14862" max="14862" width="9.5703125" style="138" bestFit="1" customWidth="1"/>
    <col min="14863" max="15104" width="9.140625" style="138"/>
    <col min="15105" max="15105" width="0" style="138" hidden="1" customWidth="1"/>
    <col min="15106" max="15106" width="12.42578125" style="138" customWidth="1"/>
    <col min="15107" max="15108" width="9.140625" style="138"/>
    <col min="15109" max="15109" width="12.42578125" style="138" customWidth="1"/>
    <col min="15110" max="15110" width="10.7109375" style="138" customWidth="1"/>
    <col min="15111" max="15111" width="3.42578125" style="138" customWidth="1"/>
    <col min="15112" max="15112" width="8.85546875" style="138" customWidth="1"/>
    <col min="15113" max="15113" width="5" style="138" customWidth="1"/>
    <col min="15114" max="15114" width="1.5703125" style="138" customWidth="1"/>
    <col min="15115" max="15115" width="7.5703125" style="138" customWidth="1"/>
    <col min="15116" max="15116" width="4.140625" style="138" customWidth="1"/>
    <col min="15117" max="15117" width="6" style="138" customWidth="1"/>
    <col min="15118" max="15118" width="9.5703125" style="138" bestFit="1" customWidth="1"/>
    <col min="15119" max="15360" width="9.140625" style="138"/>
    <col min="15361" max="15361" width="0" style="138" hidden="1" customWidth="1"/>
    <col min="15362" max="15362" width="12.42578125" style="138" customWidth="1"/>
    <col min="15363" max="15364" width="9.140625" style="138"/>
    <col min="15365" max="15365" width="12.42578125" style="138" customWidth="1"/>
    <col min="15366" max="15366" width="10.7109375" style="138" customWidth="1"/>
    <col min="15367" max="15367" width="3.42578125" style="138" customWidth="1"/>
    <col min="15368" max="15368" width="8.85546875" style="138" customWidth="1"/>
    <col min="15369" max="15369" width="5" style="138" customWidth="1"/>
    <col min="15370" max="15370" width="1.5703125" style="138" customWidth="1"/>
    <col min="15371" max="15371" width="7.5703125" style="138" customWidth="1"/>
    <col min="15372" max="15372" width="4.140625" style="138" customWidth="1"/>
    <col min="15373" max="15373" width="6" style="138" customWidth="1"/>
    <col min="15374" max="15374" width="9.5703125" style="138" bestFit="1" customWidth="1"/>
    <col min="15375" max="15616" width="9.140625" style="138"/>
    <col min="15617" max="15617" width="0" style="138" hidden="1" customWidth="1"/>
    <col min="15618" max="15618" width="12.42578125" style="138" customWidth="1"/>
    <col min="15619" max="15620" width="9.140625" style="138"/>
    <col min="15621" max="15621" width="12.42578125" style="138" customWidth="1"/>
    <col min="15622" max="15622" width="10.7109375" style="138" customWidth="1"/>
    <col min="15623" max="15623" width="3.42578125" style="138" customWidth="1"/>
    <col min="15624" max="15624" width="8.85546875" style="138" customWidth="1"/>
    <col min="15625" max="15625" width="5" style="138" customWidth="1"/>
    <col min="15626" max="15626" width="1.5703125" style="138" customWidth="1"/>
    <col min="15627" max="15627" width="7.5703125" style="138" customWidth="1"/>
    <col min="15628" max="15628" width="4.140625" style="138" customWidth="1"/>
    <col min="15629" max="15629" width="6" style="138" customWidth="1"/>
    <col min="15630" max="15630" width="9.5703125" style="138" bestFit="1" customWidth="1"/>
    <col min="15631" max="15872" width="9.140625" style="138"/>
    <col min="15873" max="15873" width="0" style="138" hidden="1" customWidth="1"/>
    <col min="15874" max="15874" width="12.42578125" style="138" customWidth="1"/>
    <col min="15875" max="15876" width="9.140625" style="138"/>
    <col min="15877" max="15877" width="12.42578125" style="138" customWidth="1"/>
    <col min="15878" max="15878" width="10.7109375" style="138" customWidth="1"/>
    <col min="15879" max="15879" width="3.42578125" style="138" customWidth="1"/>
    <col min="15880" max="15880" width="8.85546875" style="138" customWidth="1"/>
    <col min="15881" max="15881" width="5" style="138" customWidth="1"/>
    <col min="15882" max="15882" width="1.5703125" style="138" customWidth="1"/>
    <col min="15883" max="15883" width="7.5703125" style="138" customWidth="1"/>
    <col min="15884" max="15884" width="4.140625" style="138" customWidth="1"/>
    <col min="15885" max="15885" width="6" style="138" customWidth="1"/>
    <col min="15886" max="15886" width="9.5703125" style="138" bestFit="1" customWidth="1"/>
    <col min="15887" max="16128" width="9.140625" style="138"/>
    <col min="16129" max="16129" width="0" style="138" hidden="1" customWidth="1"/>
    <col min="16130" max="16130" width="12.42578125" style="138" customWidth="1"/>
    <col min="16131" max="16132" width="9.140625" style="138"/>
    <col min="16133" max="16133" width="12.42578125" style="138" customWidth="1"/>
    <col min="16134" max="16134" width="10.7109375" style="138" customWidth="1"/>
    <col min="16135" max="16135" width="3.42578125" style="138" customWidth="1"/>
    <col min="16136" max="16136" width="8.85546875" style="138" customWidth="1"/>
    <col min="16137" max="16137" width="5" style="138" customWidth="1"/>
    <col min="16138" max="16138" width="1.5703125" style="138" customWidth="1"/>
    <col min="16139" max="16139" width="7.5703125" style="138" customWidth="1"/>
    <col min="16140" max="16140" width="4.140625" style="138" customWidth="1"/>
    <col min="16141" max="16141" width="6" style="138" customWidth="1"/>
    <col min="16142" max="16142" width="9.5703125" style="138" bestFit="1" customWidth="1"/>
    <col min="16143" max="16384" width="9.140625" style="138"/>
  </cols>
  <sheetData>
    <row r="1" spans="2:14" ht="15.75">
      <c r="C1" s="360" t="s">
        <v>304</v>
      </c>
      <c r="D1" s="360"/>
      <c r="E1" s="360"/>
      <c r="F1" s="360"/>
      <c r="G1" s="360"/>
      <c r="H1" s="360"/>
      <c r="I1" s="360"/>
      <c r="J1" s="360"/>
      <c r="K1" s="360"/>
    </row>
    <row r="2" spans="2:14" ht="15.75">
      <c r="C2" s="360" t="s">
        <v>240</v>
      </c>
      <c r="D2" s="360"/>
      <c r="E2" s="360"/>
      <c r="F2" s="360"/>
      <c r="G2" s="360"/>
      <c r="H2" s="360"/>
      <c r="I2" s="360"/>
      <c r="J2" s="360"/>
      <c r="K2" s="360"/>
    </row>
    <row r="4" spans="2:14">
      <c r="B4" s="146" t="s">
        <v>241</v>
      </c>
      <c r="C4" s="146"/>
      <c r="D4" s="146"/>
      <c r="E4" s="146"/>
      <c r="F4" s="146"/>
      <c r="G4" s="146"/>
      <c r="H4" s="147"/>
      <c r="N4" s="188">
        <f>H5+H6+H7+H8+H9+H10+H11</f>
        <v>5762518.0300000003</v>
      </c>
    </row>
    <row r="5" spans="2:14">
      <c r="B5" s="146"/>
      <c r="C5" s="315" t="s">
        <v>305</v>
      </c>
      <c r="D5" s="315"/>
      <c r="E5" s="315"/>
      <c r="F5" s="315"/>
      <c r="G5" s="149"/>
      <c r="H5" s="189">
        <v>5321677</v>
      </c>
      <c r="N5" s="151"/>
    </row>
    <row r="6" spans="2:14">
      <c r="B6" s="146"/>
      <c r="C6" s="315"/>
      <c r="D6" s="315"/>
      <c r="E6" s="315"/>
      <c r="F6" s="315"/>
      <c r="G6" s="149"/>
      <c r="H6" s="189"/>
      <c r="N6" s="151"/>
    </row>
    <row r="7" spans="2:14">
      <c r="B7" s="146"/>
      <c r="C7" s="315"/>
      <c r="D7" s="315"/>
      <c r="E7" s="315"/>
      <c r="F7" s="315"/>
      <c r="G7" s="149"/>
      <c r="H7" s="189"/>
      <c r="N7" s="151"/>
    </row>
    <row r="8" spans="2:14">
      <c r="B8" s="146"/>
      <c r="C8" s="315" t="s">
        <v>306</v>
      </c>
      <c r="D8" s="315"/>
      <c r="E8" s="315"/>
      <c r="F8" s="315"/>
      <c r="G8" s="149"/>
      <c r="H8" s="189">
        <v>77565.03</v>
      </c>
      <c r="N8" s="151"/>
    </row>
    <row r="9" spans="2:14">
      <c r="B9" s="146"/>
      <c r="C9" s="315" t="s">
        <v>307</v>
      </c>
      <c r="D9" s="315"/>
      <c r="E9" s="315"/>
      <c r="F9" s="315"/>
      <c r="G9" s="149"/>
      <c r="H9" s="189">
        <v>136479</v>
      </c>
      <c r="N9" s="151"/>
    </row>
    <row r="10" spans="2:14">
      <c r="B10" s="146"/>
      <c r="C10" s="315" t="s">
        <v>308</v>
      </c>
      <c r="D10" s="315"/>
      <c r="E10" s="315"/>
      <c r="F10" s="315"/>
      <c r="G10" s="149"/>
      <c r="H10" s="189">
        <v>226797</v>
      </c>
      <c r="N10" s="151"/>
    </row>
    <row r="11" spans="2:14">
      <c r="B11" s="146"/>
      <c r="C11" s="315"/>
      <c r="D11" s="315"/>
      <c r="E11" s="315"/>
      <c r="F11" s="315"/>
      <c r="G11" s="153"/>
      <c r="H11" s="190"/>
      <c r="N11" s="155"/>
    </row>
    <row r="12" spans="2:14">
      <c r="B12" s="146"/>
      <c r="C12" s="316"/>
      <c r="D12" s="316"/>
      <c r="E12" s="316"/>
      <c r="F12" s="316"/>
      <c r="G12" s="153"/>
      <c r="H12" s="191">
        <f>SUM(H5:H11)</f>
        <v>5762518.0300000003</v>
      </c>
    </row>
    <row r="13" spans="2:14">
      <c r="B13" s="146"/>
      <c r="C13" s="317"/>
      <c r="D13" s="317"/>
      <c r="E13" s="317"/>
      <c r="F13" s="317"/>
      <c r="G13" s="157"/>
      <c r="H13" s="158"/>
    </row>
    <row r="14" spans="2:14">
      <c r="B14" s="146"/>
      <c r="C14" s="159"/>
      <c r="D14" s="159"/>
      <c r="E14" s="159"/>
      <c r="F14" s="160"/>
      <c r="G14" s="157"/>
      <c r="H14" s="158"/>
    </row>
    <row r="15" spans="2:14">
      <c r="B15" s="146"/>
      <c r="C15" s="146"/>
      <c r="D15" s="146"/>
      <c r="E15" s="146"/>
      <c r="F15" s="146"/>
      <c r="G15" s="146"/>
      <c r="H15" s="151"/>
    </row>
    <row r="16" spans="2:14">
      <c r="B16" s="146" t="s">
        <v>247</v>
      </c>
      <c r="C16" s="146"/>
      <c r="D16" s="146"/>
      <c r="E16" s="146"/>
      <c r="F16" s="146"/>
      <c r="G16" s="146"/>
      <c r="H16" s="188">
        <v>1277712</v>
      </c>
    </row>
    <row r="18" spans="2:15">
      <c r="B18" s="151" t="s">
        <v>248</v>
      </c>
      <c r="C18" s="151" t="s">
        <v>249</v>
      </c>
      <c r="D18" s="151"/>
      <c r="N18" s="161">
        <f>N20+N26+O29+O36+O58</f>
        <v>1763559.6</v>
      </c>
    </row>
    <row r="19" spans="2:15">
      <c r="B19" s="151"/>
    </row>
    <row r="20" spans="2:15">
      <c r="B20" s="151" t="s">
        <v>250</v>
      </c>
      <c r="C20" s="151" t="s">
        <v>54</v>
      </c>
      <c r="N20" s="188">
        <f>N24+N21+N22+N25+N23</f>
        <v>284974</v>
      </c>
    </row>
    <row r="21" spans="2:15">
      <c r="B21" s="151"/>
      <c r="C21" s="314" t="s">
        <v>309</v>
      </c>
      <c r="D21" s="314"/>
      <c r="E21" s="314"/>
      <c r="F21" s="314"/>
      <c r="G21" s="314"/>
      <c r="H21" s="314"/>
      <c r="N21" s="192">
        <v>91850</v>
      </c>
    </row>
    <row r="22" spans="2:15">
      <c r="B22" s="151"/>
      <c r="C22" s="314" t="s">
        <v>310</v>
      </c>
      <c r="D22" s="314"/>
      <c r="E22" s="314"/>
      <c r="F22" s="314"/>
      <c r="G22" s="314"/>
      <c r="N22" s="181">
        <v>64124</v>
      </c>
    </row>
    <row r="23" spans="2:15">
      <c r="B23" s="151"/>
      <c r="C23" s="314" t="s">
        <v>311</v>
      </c>
      <c r="D23" s="314"/>
      <c r="E23" s="314"/>
      <c r="F23" s="314"/>
      <c r="G23" s="314"/>
      <c r="N23" s="181">
        <v>129000</v>
      </c>
    </row>
    <row r="24" spans="2:15">
      <c r="C24" s="314"/>
      <c r="D24" s="314"/>
      <c r="E24" s="314"/>
      <c r="F24" s="314"/>
      <c r="G24" s="314"/>
      <c r="H24" s="314"/>
    </row>
    <row r="25" spans="2:15"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</row>
    <row r="26" spans="2:15">
      <c r="B26" s="151" t="s">
        <v>257</v>
      </c>
      <c r="C26" s="151" t="s">
        <v>258</v>
      </c>
      <c r="N26" s="193">
        <v>3250</v>
      </c>
      <c r="O26" s="175"/>
    </row>
    <row r="27" spans="2:15">
      <c r="B27" s="151"/>
      <c r="C27" s="151"/>
      <c r="N27" s="151"/>
    </row>
    <row r="29" spans="2:15">
      <c r="B29" s="151" t="s">
        <v>259</v>
      </c>
      <c r="C29" s="151" t="s">
        <v>56</v>
      </c>
      <c r="G29" s="151"/>
      <c r="O29" s="188">
        <f>O31+O32+O33+O34</f>
        <v>567810</v>
      </c>
    </row>
    <row r="31" spans="2:15">
      <c r="C31" s="164" t="s">
        <v>260</v>
      </c>
      <c r="D31" s="164"/>
      <c r="E31" s="164"/>
      <c r="F31" s="164"/>
      <c r="H31" s="163">
        <v>150</v>
      </c>
      <c r="I31" s="138" t="s">
        <v>261</v>
      </c>
      <c r="J31" s="138" t="s">
        <v>262</v>
      </c>
      <c r="K31" s="138">
        <f>'[3]2230'!K3</f>
        <v>188</v>
      </c>
      <c r="L31" s="138" t="s">
        <v>263</v>
      </c>
      <c r="M31" s="138" t="s">
        <v>262</v>
      </c>
      <c r="N31" s="138">
        <v>10</v>
      </c>
      <c r="O31" s="192">
        <f>H31*K31*N31</f>
        <v>282000</v>
      </c>
    </row>
    <row r="32" spans="2:15">
      <c r="C32" s="164" t="s">
        <v>264</v>
      </c>
      <c r="D32" s="164"/>
      <c r="E32" s="164"/>
      <c r="F32" s="164"/>
      <c r="H32" s="163">
        <v>100</v>
      </c>
      <c r="I32" s="138" t="s">
        <v>261</v>
      </c>
      <c r="J32" s="138" t="s">
        <v>262</v>
      </c>
      <c r="K32" s="138">
        <f>'[3]2230'!K4</f>
        <v>53</v>
      </c>
      <c r="L32" s="138" t="s">
        <v>265</v>
      </c>
      <c r="M32" s="138" t="s">
        <v>262</v>
      </c>
      <c r="N32" s="138">
        <v>11</v>
      </c>
      <c r="O32" s="192">
        <f>H32*K32*N32+500</f>
        <v>58800</v>
      </c>
    </row>
    <row r="33" spans="2:18">
      <c r="C33" s="164" t="s">
        <v>266</v>
      </c>
      <c r="D33" s="164"/>
      <c r="E33" s="164"/>
      <c r="F33" s="164"/>
      <c r="H33" s="163">
        <v>35</v>
      </c>
      <c r="I33" s="138" t="s">
        <v>267</v>
      </c>
      <c r="J33" s="138" t="s">
        <v>262</v>
      </c>
      <c r="K33" s="138">
        <f>'[3]2230'!K5</f>
        <v>188</v>
      </c>
      <c r="L33" s="138" t="s">
        <v>263</v>
      </c>
      <c r="M33" s="138" t="s">
        <v>262</v>
      </c>
      <c r="N33" s="138">
        <v>25</v>
      </c>
      <c r="O33" s="192">
        <f>H33*K33*N33</f>
        <v>164500</v>
      </c>
    </row>
    <row r="34" spans="2:18">
      <c r="C34" s="164"/>
      <c r="D34" s="164"/>
      <c r="E34" s="168">
        <v>0.5</v>
      </c>
      <c r="F34" s="164"/>
      <c r="H34" s="163">
        <f>'[3]2230'!H6</f>
        <v>19</v>
      </c>
      <c r="I34" s="138" t="s">
        <v>267</v>
      </c>
      <c r="J34" s="138" t="s">
        <v>262</v>
      </c>
      <c r="K34" s="138">
        <f>'[3]2230'!K6</f>
        <v>188</v>
      </c>
      <c r="L34" s="138" t="s">
        <v>263</v>
      </c>
      <c r="M34" s="138" t="s">
        <v>262</v>
      </c>
      <c r="N34" s="138">
        <v>17.5</v>
      </c>
      <c r="O34" s="192">
        <f>H34*K34*N34</f>
        <v>62510</v>
      </c>
    </row>
    <row r="36" spans="2:18">
      <c r="B36" s="151" t="s">
        <v>268</v>
      </c>
      <c r="C36" s="151" t="s">
        <v>57</v>
      </c>
      <c r="O36" s="162">
        <f>N37+N38+N39+N43+N44+N42+N45+N54+N56+N40+N41+N46+N47+N48+N49+N50+N51+N52+N53+N55</f>
        <v>155857</v>
      </c>
      <c r="P36" s="138">
        <v>51126</v>
      </c>
    </row>
    <row r="37" spans="2:18">
      <c r="B37" s="311" t="s">
        <v>312</v>
      </c>
      <c r="C37" s="311"/>
      <c r="D37" s="311"/>
      <c r="E37" s="311"/>
      <c r="F37" s="311"/>
      <c r="G37" s="311"/>
      <c r="H37" s="311"/>
      <c r="I37" s="311"/>
      <c r="J37" s="311"/>
      <c r="K37" s="311"/>
      <c r="L37" s="311"/>
      <c r="M37" s="311"/>
      <c r="N37" s="194">
        <v>792</v>
      </c>
    </row>
    <row r="38" spans="2:18" hidden="1"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194"/>
    </row>
    <row r="39" spans="2:18">
      <c r="B39" s="311" t="s">
        <v>313</v>
      </c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194">
        <v>1800</v>
      </c>
    </row>
    <row r="40" spans="2:18">
      <c r="B40" s="169"/>
      <c r="C40" s="169"/>
      <c r="D40" s="311" t="s">
        <v>314</v>
      </c>
      <c r="E40" s="311"/>
      <c r="F40" s="311"/>
      <c r="G40" s="311"/>
      <c r="H40" s="311"/>
      <c r="I40" s="311"/>
      <c r="J40" s="311"/>
      <c r="K40" s="311"/>
      <c r="L40" s="311"/>
      <c r="M40" s="311"/>
      <c r="N40" s="194">
        <v>6084</v>
      </c>
    </row>
    <row r="41" spans="2:18">
      <c r="B41" s="311" t="s">
        <v>315</v>
      </c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194">
        <v>840</v>
      </c>
    </row>
    <row r="42" spans="2:18" hidden="1"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194"/>
    </row>
    <row r="43" spans="2:18">
      <c r="B43" s="311" t="s">
        <v>316</v>
      </c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194">
        <v>8040</v>
      </c>
    </row>
    <row r="44" spans="2:18">
      <c r="B44" s="311" t="s">
        <v>317</v>
      </c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194">
        <v>629.03</v>
      </c>
      <c r="R44" s="163"/>
    </row>
    <row r="45" spans="2:18" ht="12" hidden="1" customHeight="1"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194"/>
    </row>
    <row r="46" spans="2:18">
      <c r="B46" s="311" t="s">
        <v>318</v>
      </c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194">
        <v>72820</v>
      </c>
    </row>
    <row r="47" spans="2:18">
      <c r="B47" s="311" t="s">
        <v>297</v>
      </c>
      <c r="C47" s="311"/>
      <c r="D47" s="311"/>
      <c r="E47" s="311"/>
      <c r="F47" s="311"/>
      <c r="G47" s="311"/>
      <c r="H47" s="311"/>
      <c r="I47" s="311"/>
      <c r="J47" s="311"/>
      <c r="K47" s="311"/>
      <c r="L47" s="311"/>
      <c r="M47" s="311"/>
      <c r="N47" s="194">
        <v>24995.06</v>
      </c>
    </row>
    <row r="48" spans="2:18">
      <c r="B48" s="311" t="s">
        <v>319</v>
      </c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1"/>
      <c r="N48" s="194">
        <v>801</v>
      </c>
      <c r="Q48" s="195"/>
    </row>
    <row r="49" spans="2:17">
      <c r="B49" s="311" t="s">
        <v>320</v>
      </c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194">
        <v>12651.56</v>
      </c>
      <c r="Q49" s="195"/>
    </row>
    <row r="50" spans="2:17">
      <c r="B50" s="311" t="s">
        <v>318</v>
      </c>
      <c r="C50" s="311"/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194">
        <v>20000</v>
      </c>
    </row>
    <row r="51" spans="2:17">
      <c r="B51" s="311" t="s">
        <v>321</v>
      </c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194">
        <v>1832.92</v>
      </c>
    </row>
    <row r="52" spans="2:17" hidden="1">
      <c r="B52" s="311"/>
      <c r="C52" s="311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194"/>
    </row>
    <row r="53" spans="2:17">
      <c r="B53" s="311" t="s">
        <v>322</v>
      </c>
      <c r="C53" s="311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194">
        <v>1110</v>
      </c>
    </row>
    <row r="54" spans="2:17">
      <c r="B54" s="359" t="s">
        <v>156</v>
      </c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196">
        <v>743.89</v>
      </c>
    </row>
    <row r="55" spans="2:17">
      <c r="B55" s="359" t="s">
        <v>323</v>
      </c>
      <c r="C55" s="359"/>
      <c r="D55" s="359"/>
      <c r="E55" s="359"/>
      <c r="F55" s="359"/>
      <c r="G55" s="359"/>
      <c r="H55" s="359"/>
      <c r="I55" s="359"/>
      <c r="J55" s="359"/>
      <c r="K55" s="359"/>
      <c r="L55" s="359"/>
      <c r="M55" s="359"/>
      <c r="N55" s="196">
        <v>1890</v>
      </c>
    </row>
    <row r="56" spans="2:17">
      <c r="B56" s="359" t="s">
        <v>324</v>
      </c>
      <c r="C56" s="359"/>
      <c r="D56" s="359"/>
      <c r="E56" s="359"/>
      <c r="F56" s="359"/>
      <c r="G56" s="359"/>
      <c r="H56" s="359"/>
      <c r="I56" s="359"/>
      <c r="J56" s="359"/>
      <c r="K56" s="359"/>
      <c r="L56" s="359"/>
      <c r="M56" s="359"/>
      <c r="N56" s="196">
        <v>827.54</v>
      </c>
    </row>
    <row r="57" spans="2:17">
      <c r="N57" s="197"/>
    </row>
    <row r="58" spans="2:17">
      <c r="B58" s="151" t="s">
        <v>274</v>
      </c>
      <c r="C58" s="151" t="s">
        <v>60</v>
      </c>
      <c r="N58" s="163"/>
      <c r="O58" s="186">
        <f>N59+N61+N64+N62+N65+N63+N60</f>
        <v>751668.60000000009</v>
      </c>
    </row>
    <row r="59" spans="2:17">
      <c r="B59" s="138" t="s">
        <v>275</v>
      </c>
      <c r="C59" s="314" t="s">
        <v>61</v>
      </c>
      <c r="D59" s="314"/>
      <c r="E59" s="314"/>
      <c r="F59" s="164">
        <v>298</v>
      </c>
      <c r="G59" s="164" t="s">
        <v>262</v>
      </c>
      <c r="H59" s="164">
        <f>'[3]2270 (просили2017)'!P8</f>
        <v>1511.02</v>
      </c>
      <c r="I59" s="138" t="s">
        <v>262</v>
      </c>
      <c r="K59" s="138">
        <f>'[3]2270 (просили2017)'!Q8</f>
        <v>1</v>
      </c>
      <c r="N59" s="192">
        <f>F59*H59*K59+24</f>
        <v>450307.96</v>
      </c>
      <c r="O59" s="163"/>
    </row>
    <row r="60" spans="2:17">
      <c r="B60" s="138" t="s">
        <v>275</v>
      </c>
      <c r="C60" s="314" t="s">
        <v>276</v>
      </c>
      <c r="D60" s="314"/>
      <c r="E60" s="314"/>
      <c r="F60" s="164">
        <v>364</v>
      </c>
      <c r="G60" s="164" t="s">
        <v>262</v>
      </c>
      <c r="H60" s="164">
        <f>'[3]2270 (просили2017)'!P10</f>
        <v>82.36</v>
      </c>
      <c r="I60" s="138" t="s">
        <v>262</v>
      </c>
      <c r="K60" s="138">
        <f>'[3]2270 (просили2017)'!Q10</f>
        <v>1</v>
      </c>
      <c r="N60" s="192">
        <f>F60*H60*K60</f>
        <v>29979.040000000001</v>
      </c>
      <c r="O60" s="163"/>
    </row>
    <row r="61" spans="2:17">
      <c r="B61" s="138" t="s">
        <v>277</v>
      </c>
      <c r="C61" s="314" t="s">
        <v>278</v>
      </c>
      <c r="D61" s="314"/>
      <c r="E61" s="314"/>
      <c r="F61" s="164">
        <v>1620</v>
      </c>
      <c r="G61" s="164" t="s">
        <v>262</v>
      </c>
      <c r="H61" s="164">
        <f>'[3]2270 (просили2017)'!P12</f>
        <v>9.7799999999999994</v>
      </c>
      <c r="I61" s="138" t="s">
        <v>262</v>
      </c>
      <c r="K61" s="138">
        <f>'[3]2270 (просили2017)'!Q12</f>
        <v>1</v>
      </c>
      <c r="N61" s="192">
        <f>F61*H61*K61+14</f>
        <v>15857.599999999999</v>
      </c>
      <c r="O61" s="163"/>
    </row>
    <row r="62" spans="2:17">
      <c r="B62" s="138" t="s">
        <v>277</v>
      </c>
      <c r="C62" s="164" t="s">
        <v>279</v>
      </c>
      <c r="D62" s="164"/>
      <c r="E62" s="357">
        <v>1984</v>
      </c>
      <c r="F62" s="357"/>
      <c r="G62" s="164" t="s">
        <v>262</v>
      </c>
      <c r="H62" s="164">
        <f>'[3]2270 (просили2017)'!P14</f>
        <v>8.5</v>
      </c>
      <c r="I62" s="138" t="s">
        <v>262</v>
      </c>
      <c r="K62" s="138">
        <f>'[3]2270 (просили2017)'!Q14</f>
        <v>1</v>
      </c>
      <c r="N62" s="192">
        <f>E62*H62*K62+1</f>
        <v>16865</v>
      </c>
      <c r="O62" s="163"/>
    </row>
    <row r="63" spans="2:17">
      <c r="B63" s="138" t="s">
        <v>277</v>
      </c>
      <c r="C63" s="164" t="s">
        <v>325</v>
      </c>
      <c r="D63" s="164"/>
      <c r="E63" s="311">
        <f>'[3]2270 (просили2017)'!O16</f>
        <v>36</v>
      </c>
      <c r="F63" s="311"/>
      <c r="G63" s="164" t="s">
        <v>262</v>
      </c>
      <c r="H63" s="164">
        <f>'[3]2270 (просили2017)'!P16</f>
        <v>8.5</v>
      </c>
      <c r="I63" s="138" t="s">
        <v>262</v>
      </c>
      <c r="K63" s="138">
        <f>'[3]2270 (просили2017)'!Q16</f>
        <v>1</v>
      </c>
      <c r="N63" s="192">
        <f>E63*H63*K63</f>
        <v>306</v>
      </c>
      <c r="O63" s="163"/>
    </row>
    <row r="64" spans="2:17">
      <c r="B64" s="138" t="s">
        <v>280</v>
      </c>
      <c r="C64" s="164" t="s">
        <v>63</v>
      </c>
      <c r="D64" s="164"/>
      <c r="E64" s="164"/>
      <c r="F64" s="164">
        <v>73000</v>
      </c>
      <c r="G64" s="164" t="s">
        <v>262</v>
      </c>
      <c r="H64" s="187">
        <f>'[3]2270 (просили2017)'!P18</f>
        <v>3.19</v>
      </c>
      <c r="I64" s="138" t="s">
        <v>262</v>
      </c>
      <c r="K64" s="138">
        <f>'[3]2270 (просили2017)'!Q18</f>
        <v>1</v>
      </c>
      <c r="N64" s="192">
        <f>F64*H64*K64-258</f>
        <v>232612</v>
      </c>
      <c r="O64" s="163"/>
    </row>
    <row r="65" spans="2:15">
      <c r="B65" s="138" t="s">
        <v>326</v>
      </c>
      <c r="C65" s="358" t="s">
        <v>327</v>
      </c>
      <c r="D65" s="358"/>
      <c r="E65" s="358"/>
      <c r="F65" s="358"/>
      <c r="N65" s="181">
        <v>5741</v>
      </c>
      <c r="O65" s="163"/>
    </row>
    <row r="66" spans="2:15">
      <c r="C66" s="358"/>
      <c r="D66" s="358"/>
      <c r="E66" s="358"/>
      <c r="F66" s="358"/>
      <c r="N66" s="163"/>
      <c r="O66" s="163"/>
    </row>
    <row r="67" spans="2:15">
      <c r="B67" s="151" t="s">
        <v>328</v>
      </c>
      <c r="C67" s="356" t="s">
        <v>77</v>
      </c>
      <c r="D67" s="356"/>
      <c r="E67" s="356"/>
      <c r="F67" s="356"/>
      <c r="N67" s="188">
        <f>N69</f>
        <v>0</v>
      </c>
      <c r="O67" s="163"/>
    </row>
    <row r="68" spans="2:15" ht="28.5" customHeight="1">
      <c r="B68" s="151" t="s">
        <v>329</v>
      </c>
      <c r="C68" s="312" t="s">
        <v>80</v>
      </c>
      <c r="D68" s="312"/>
      <c r="E68" s="312"/>
      <c r="F68" s="312"/>
      <c r="N68" s="192"/>
      <c r="O68" s="163"/>
    </row>
    <row r="69" spans="2:15">
      <c r="B69" s="311" t="s">
        <v>330</v>
      </c>
      <c r="C69" s="311"/>
      <c r="D69" s="311"/>
      <c r="E69" s="311"/>
      <c r="F69" s="311"/>
      <c r="G69" s="311"/>
      <c r="H69" s="311"/>
      <c r="I69" s="311"/>
      <c r="J69" s="311"/>
      <c r="K69" s="311"/>
      <c r="L69" s="311"/>
      <c r="M69" s="311"/>
      <c r="N69" s="188"/>
      <c r="O69" s="163"/>
    </row>
    <row r="70" spans="2:15"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2"/>
      <c r="O70" s="163"/>
    </row>
    <row r="71" spans="2:15">
      <c r="B71" s="169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2"/>
      <c r="O71" s="163"/>
    </row>
    <row r="72" spans="2:15"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2"/>
      <c r="O72" s="163"/>
    </row>
    <row r="73" spans="2:15">
      <c r="B73" s="151" t="s">
        <v>283</v>
      </c>
      <c r="F73" s="162">
        <f>N69+N18+H16+N4</f>
        <v>8803789.6300000008</v>
      </c>
      <c r="G73" s="162"/>
    </row>
    <row r="75" spans="2:15">
      <c r="B75" s="151" t="s">
        <v>284</v>
      </c>
      <c r="C75" s="151"/>
      <c r="D75" s="151"/>
      <c r="E75" s="151"/>
      <c r="F75" s="151"/>
      <c r="G75" s="151"/>
      <c r="H75" s="151"/>
    </row>
    <row r="76" spans="2:15">
      <c r="B76" s="151"/>
      <c r="C76" s="151"/>
      <c r="D76" s="151"/>
      <c r="E76" s="151"/>
      <c r="F76" s="151"/>
      <c r="G76" s="151"/>
      <c r="H76" s="151"/>
    </row>
    <row r="77" spans="2:15">
      <c r="B77" s="151" t="s">
        <v>285</v>
      </c>
      <c r="C77" s="151"/>
      <c r="D77" s="151"/>
      <c r="E77" s="151"/>
      <c r="F77" s="151"/>
      <c r="G77" s="151"/>
      <c r="H77" s="151"/>
    </row>
  </sheetData>
  <mergeCells count="45">
    <mergeCell ref="C21:H21"/>
    <mergeCell ref="C1:K1"/>
    <mergeCell ref="C2:K2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44:M44"/>
    <mergeCell ref="C22:G22"/>
    <mergeCell ref="C23:G23"/>
    <mergeCell ref="C24:H24"/>
    <mergeCell ref="C25:M25"/>
    <mergeCell ref="B37:M37"/>
    <mergeCell ref="B38:M38"/>
    <mergeCell ref="B39:M39"/>
    <mergeCell ref="D40:M40"/>
    <mergeCell ref="B41:M41"/>
    <mergeCell ref="B42:M42"/>
    <mergeCell ref="B43:M43"/>
    <mergeCell ref="B56:M56"/>
    <mergeCell ref="B45:M45"/>
    <mergeCell ref="B46:M46"/>
    <mergeCell ref="B47:M47"/>
    <mergeCell ref="B48:M48"/>
    <mergeCell ref="B49:M49"/>
    <mergeCell ref="B50:M50"/>
    <mergeCell ref="B51:M51"/>
    <mergeCell ref="B52:M52"/>
    <mergeCell ref="B53:M53"/>
    <mergeCell ref="B54:M54"/>
    <mergeCell ref="B55:M55"/>
    <mergeCell ref="C67:F67"/>
    <mergeCell ref="C68:F68"/>
    <mergeCell ref="B69:M69"/>
    <mergeCell ref="C59:E59"/>
    <mergeCell ref="C60:E60"/>
    <mergeCell ref="C61:E61"/>
    <mergeCell ref="E62:F62"/>
    <mergeCell ref="E63:F63"/>
    <mergeCell ref="C65:F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2017 кошт.</vt:lpstr>
      <vt:lpstr>2017 видатки спец. благ.</vt:lpstr>
      <vt:lpstr>2017 вид.бюджет</vt:lpstr>
      <vt:lpstr>2018 кошт.</vt:lpstr>
      <vt:lpstr>2018 видат спец. благ.</vt:lpstr>
      <vt:lpstr>2018 вид. бюдж.</vt:lpstr>
      <vt:lpstr>2019 кош.</vt:lpstr>
      <vt:lpstr>2019 видат спец. благ. </vt:lpstr>
      <vt:lpstr>2019 вид.бюдж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</dc:creator>
  <cp:lastModifiedBy>boss</cp:lastModifiedBy>
  <dcterms:created xsi:type="dcterms:W3CDTF">2020-01-08T13:26:15Z</dcterms:created>
  <dcterms:modified xsi:type="dcterms:W3CDTF">2020-01-08T15:19:36Z</dcterms:modified>
</cp:coreProperties>
</file>