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34" sheetId="1" r:id="rId1"/>
  </sheets>
  <definedNames>
    <definedName name="_xlnm.Print_Area" localSheetId="0">'34'!$A$1:$M$64</definedName>
  </definedNames>
  <calcPr calcId="144525"/>
</workbook>
</file>

<file path=xl/calcChain.xml><?xml version="1.0" encoding="utf-8"?>
<calcChain xmlns="http://schemas.openxmlformats.org/spreadsheetml/2006/main">
  <c r="K59" i="1" l="1"/>
  <c r="J59" i="1"/>
  <c r="H59" i="1"/>
  <c r="D59" i="1"/>
  <c r="J58" i="1"/>
  <c r="I58" i="1"/>
  <c r="K58" i="1" s="1"/>
  <c r="K57" i="1"/>
  <c r="H57" i="1"/>
  <c r="D57" i="1"/>
  <c r="M56" i="1"/>
  <c r="L56" i="1"/>
  <c r="J56" i="1"/>
  <c r="I56" i="1"/>
  <c r="K56" i="1" s="1"/>
  <c r="H56" i="1"/>
  <c r="G56" i="1"/>
  <c r="F56" i="1"/>
  <c r="D56" i="1"/>
  <c r="C56" i="1"/>
  <c r="B56" i="1"/>
  <c r="K55" i="1"/>
  <c r="H55" i="1"/>
  <c r="D55" i="1"/>
  <c r="K54" i="1"/>
  <c r="H54" i="1"/>
  <c r="M53" i="1"/>
  <c r="L53" i="1"/>
  <c r="J53" i="1"/>
  <c r="I53" i="1"/>
  <c r="K53" i="1" s="1"/>
  <c r="H53" i="1"/>
  <c r="G53" i="1"/>
  <c r="F53" i="1"/>
  <c r="E53" i="1"/>
  <c r="D53" i="1"/>
  <c r="C53" i="1"/>
  <c r="B53" i="1"/>
  <c r="K52" i="1"/>
  <c r="D52" i="1"/>
  <c r="K51" i="1"/>
  <c r="H51" i="1"/>
  <c r="D51" i="1"/>
  <c r="K50" i="1"/>
  <c r="H50" i="1"/>
  <c r="D50" i="1"/>
  <c r="K49" i="1"/>
  <c r="H49" i="1"/>
  <c r="D49" i="1"/>
  <c r="K48" i="1"/>
  <c r="H48" i="1"/>
  <c r="D48" i="1"/>
  <c r="K47" i="1"/>
  <c r="H47" i="1"/>
  <c r="D47" i="1"/>
  <c r="K46" i="1"/>
  <c r="H46" i="1"/>
  <c r="D46" i="1"/>
  <c r="K45" i="1"/>
  <c r="H45" i="1"/>
  <c r="G45" i="1"/>
  <c r="D45" i="1"/>
  <c r="K44" i="1"/>
  <c r="H44" i="1"/>
  <c r="D44" i="1"/>
  <c r="K43" i="1"/>
  <c r="G43" i="1"/>
  <c r="H43" i="1" s="1"/>
  <c r="H30" i="1" s="1"/>
  <c r="D43" i="1"/>
  <c r="K42" i="1"/>
  <c r="H42" i="1"/>
  <c r="D42" i="1"/>
  <c r="C42" i="1"/>
  <c r="K41" i="1"/>
  <c r="H41" i="1"/>
  <c r="D41" i="1"/>
  <c r="K40" i="1"/>
  <c r="H40" i="1"/>
  <c r="C40" i="1"/>
  <c r="D40" i="1" s="1"/>
  <c r="K39" i="1"/>
  <c r="H39" i="1"/>
  <c r="C39" i="1"/>
  <c r="D39" i="1" s="1"/>
  <c r="K38" i="1"/>
  <c r="H38" i="1"/>
  <c r="D38" i="1"/>
  <c r="K37" i="1"/>
  <c r="H37" i="1"/>
  <c r="D37" i="1"/>
  <c r="K36" i="1"/>
  <c r="H36" i="1"/>
  <c r="G36" i="1"/>
  <c r="D36" i="1"/>
  <c r="C36" i="1"/>
  <c r="K35" i="1"/>
  <c r="K30" i="1" s="1"/>
  <c r="H35" i="1"/>
  <c r="D35" i="1"/>
  <c r="H34" i="1"/>
  <c r="D34" i="1"/>
  <c r="K33" i="1"/>
  <c r="H33" i="1"/>
  <c r="C33" i="1"/>
  <c r="D33" i="1" s="1"/>
  <c r="K32" i="1"/>
  <c r="H32" i="1"/>
  <c r="C32" i="1"/>
  <c r="D32" i="1" s="1"/>
  <c r="K31" i="1"/>
  <c r="H31" i="1"/>
  <c r="C31" i="1"/>
  <c r="D31" i="1" s="1"/>
  <c r="M30" i="1"/>
  <c r="L30" i="1"/>
  <c r="J30" i="1"/>
  <c r="I30" i="1"/>
  <c r="G30" i="1"/>
  <c r="F30" i="1"/>
  <c r="E30" i="1"/>
  <c r="B30" i="1"/>
  <c r="H29" i="1"/>
  <c r="D29" i="1"/>
  <c r="K28" i="1"/>
  <c r="H28" i="1"/>
  <c r="C28" i="1"/>
  <c r="D28" i="1" s="1"/>
  <c r="M27" i="1"/>
  <c r="K27" i="1"/>
  <c r="G27" i="1"/>
  <c r="H27" i="1" s="1"/>
  <c r="D27" i="1"/>
  <c r="K26" i="1"/>
  <c r="H26" i="1"/>
  <c r="D26" i="1"/>
  <c r="C26" i="1"/>
  <c r="K25" i="1"/>
  <c r="H25" i="1"/>
  <c r="D25" i="1"/>
  <c r="D21" i="1" s="1"/>
  <c r="K24" i="1"/>
  <c r="H24" i="1"/>
  <c r="D24" i="1"/>
  <c r="D23" i="1"/>
  <c r="K22" i="1"/>
  <c r="H22" i="1"/>
  <c r="G22" i="1"/>
  <c r="D22" i="1"/>
  <c r="K21" i="1"/>
  <c r="H21" i="1"/>
  <c r="B21" i="1"/>
  <c r="K20" i="1"/>
  <c r="H20" i="1"/>
  <c r="D20" i="1"/>
  <c r="K19" i="1"/>
  <c r="H19" i="1"/>
  <c r="D19" i="1"/>
  <c r="K18" i="1"/>
  <c r="G18" i="1"/>
  <c r="H18" i="1" s="1"/>
  <c r="C18" i="1"/>
  <c r="D18" i="1" s="1"/>
  <c r="K17" i="1"/>
  <c r="H17" i="1"/>
  <c r="G17" i="1"/>
  <c r="D17" i="1"/>
  <c r="K16" i="1"/>
  <c r="H16" i="1"/>
  <c r="D16" i="1"/>
  <c r="K15" i="1"/>
  <c r="G15" i="1"/>
  <c r="H15" i="1" s="1"/>
  <c r="D15" i="1"/>
  <c r="K14" i="1"/>
  <c r="G14" i="1"/>
  <c r="H14" i="1" s="1"/>
  <c r="D14" i="1"/>
  <c r="K13" i="1"/>
  <c r="G13" i="1"/>
  <c r="H13" i="1" s="1"/>
  <c r="D13" i="1"/>
  <c r="K12" i="1"/>
  <c r="G12" i="1"/>
  <c r="H12" i="1" s="1"/>
  <c r="H11" i="1" s="1"/>
  <c r="H8" i="1" s="1"/>
  <c r="D12" i="1"/>
  <c r="M11" i="1"/>
  <c r="M8" i="1" s="1"/>
  <c r="M6" i="1" s="1"/>
  <c r="L11" i="1"/>
  <c r="K11" i="1"/>
  <c r="J11" i="1"/>
  <c r="I11" i="1"/>
  <c r="I8" i="1" s="1"/>
  <c r="G11" i="1"/>
  <c r="G8" i="1" s="1"/>
  <c r="G5" i="1" s="1"/>
  <c r="H5" i="1" s="1"/>
  <c r="F11" i="1"/>
  <c r="B11" i="1"/>
  <c r="K10" i="1"/>
  <c r="H10" i="1"/>
  <c r="D10" i="1"/>
  <c r="K9" i="1"/>
  <c r="K8" i="1" s="1"/>
  <c r="H9" i="1"/>
  <c r="D9" i="1"/>
  <c r="L8" i="1"/>
  <c r="J8" i="1"/>
  <c r="F8" i="1"/>
  <c r="E8" i="1"/>
  <c r="B8" i="1"/>
  <c r="D11" i="1" l="1"/>
  <c r="D8" i="1" s="1"/>
  <c r="D30" i="1"/>
  <c r="C21" i="1"/>
  <c r="C11" i="1"/>
  <c r="C30" i="1"/>
  <c r="C8" i="1" l="1"/>
</calcChain>
</file>

<file path=xl/sharedStrings.xml><?xml version="1.0" encoding="utf-8"?>
<sst xmlns="http://schemas.openxmlformats.org/spreadsheetml/2006/main" count="84" uniqueCount="73">
  <si>
    <t>Інформація по використанню бюджетних та спеціальних коштів по ДНЗ № 34    станом на 01.01.2019 р.( за  2018 рік)</t>
  </si>
  <si>
    <t>Бюджет</t>
  </si>
  <si>
    <t>Кошти спеціального фонду</t>
  </si>
  <si>
    <t>Бюджет розвитку</t>
  </si>
  <si>
    <t>інші надходження</t>
  </si>
  <si>
    <t>Затверд.</t>
  </si>
  <si>
    <t>Касові вид.</t>
  </si>
  <si>
    <t xml:space="preserve">Залишок </t>
  </si>
  <si>
    <t>надійшло</t>
  </si>
  <si>
    <t xml:space="preserve">Касові </t>
  </si>
  <si>
    <t>спонсор., благод.</t>
  </si>
  <si>
    <t>коштор.</t>
  </si>
  <si>
    <t>за 12 міс.</t>
  </si>
  <si>
    <t>коштів</t>
  </si>
  <si>
    <t>освіт.посл.</t>
  </si>
  <si>
    <t>грошові</t>
  </si>
  <si>
    <t>негрошові</t>
  </si>
  <si>
    <t>залишок  на 01.01.2018 р.</t>
  </si>
  <si>
    <t>надійшло за  2018 р.</t>
  </si>
  <si>
    <t>погодинна оренда</t>
  </si>
  <si>
    <t>Разом:</t>
  </si>
  <si>
    <t>2110 "Заробітна плата"</t>
  </si>
  <si>
    <t>2120"Нарахування на заробітну плату</t>
  </si>
  <si>
    <t xml:space="preserve">2210"Предмети,матеріали,облад.та ін." </t>
  </si>
  <si>
    <t>підписка</t>
  </si>
  <si>
    <t>штамп, печатка</t>
  </si>
  <si>
    <t>спец.одяг - халати, хустки, фартухи</t>
  </si>
  <si>
    <t>електротовари, лампи</t>
  </si>
  <si>
    <t>маршрутизатор</t>
  </si>
  <si>
    <t>сантехніка</t>
  </si>
  <si>
    <t>будматеріали</t>
  </si>
  <si>
    <t>акустична  система</t>
  </si>
  <si>
    <t>пилосос, ролети, жалюзі</t>
  </si>
  <si>
    <t>200 гривень на 1 дитину</t>
  </si>
  <si>
    <t>канцтовари, бланки</t>
  </si>
  <si>
    <t>миючі</t>
  </si>
  <si>
    <t>посуд</t>
  </si>
  <si>
    <t>меблі</t>
  </si>
  <si>
    <t>навчально-дидактичне облад і матер</t>
  </si>
  <si>
    <t>госптовари</t>
  </si>
  <si>
    <t>2220"Медикаменти та перев.матер".</t>
  </si>
  <si>
    <t>2230 "Продукти харчування"</t>
  </si>
  <si>
    <t>2240 "Оплата послуг крім комунальних"</t>
  </si>
  <si>
    <t>протипожежні заходи</t>
  </si>
  <si>
    <t>обслуговування пожежної сигналізації</t>
  </si>
  <si>
    <t xml:space="preserve"> заправка вогнегасників, страх пож друж </t>
  </si>
  <si>
    <t>зазем., виміри  опору</t>
  </si>
  <si>
    <t>повірка  лічильників, ваг</t>
  </si>
  <si>
    <t>послуги зв"язку , ККЄ</t>
  </si>
  <si>
    <t>інтернет</t>
  </si>
  <si>
    <t>інші  послуги</t>
  </si>
  <si>
    <t>вивіз сміття, гілля</t>
  </si>
  <si>
    <t>надання послуг згідно санітарного регламенту</t>
  </si>
  <si>
    <t>ремонт покрівлі</t>
  </si>
  <si>
    <t>дератизація,дезинсекція</t>
  </si>
  <si>
    <t>мед. огляд</t>
  </si>
  <si>
    <t>виготовл. таблички  виклику</t>
  </si>
  <si>
    <t>ремонт комп. техніки</t>
  </si>
  <si>
    <t>пот. Рем-т електромереж харчобл.</t>
  </si>
  <si>
    <t>2250 "Видатки на відрядження"</t>
  </si>
  <si>
    <t>2271 "Оплата теплопостачання"</t>
  </si>
  <si>
    <t>2272 "Оплата водопостачання та водов".</t>
  </si>
  <si>
    <t>2273 "Оплата електроенергії"</t>
  </si>
  <si>
    <t>2282"Окремі заходи по реалізації держ.прог</t>
  </si>
  <si>
    <t>2800 "Інші поточні видатки"</t>
  </si>
  <si>
    <t>3110 "Придбання облад і пре.дов.корис."</t>
  </si>
  <si>
    <t>комплекс ігрового обладнання</t>
  </si>
  <si>
    <t>шафа  холодильна</t>
  </si>
  <si>
    <t>3132 "Капітальний ремонт інших об"єктів"</t>
  </si>
  <si>
    <t xml:space="preserve">Кошторисна документація </t>
  </si>
  <si>
    <t xml:space="preserve">техн. Нагляд за </t>
  </si>
  <si>
    <t>Капітальний ремонт огорожі</t>
  </si>
  <si>
    <t>В.о. головного бухгалтера                                                     Пірог З.А.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</si>
</sst>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Font="1" applyBorder="1"/>
    <xf numFmtId="0" fontId="0" fillId="0" borderId="3" xfId="0" applyFont="1" applyBorder="1"/>
    <xf numFmtId="0" fontId="0" fillId="2" borderId="2" xfId="0" applyFill="1" applyBorder="1" applyAlignment="1"/>
    <xf numFmtId="0" fontId="0" fillId="2" borderId="5" xfId="0" applyFont="1" applyFill="1" applyBorder="1" applyAlignment="1">
      <alignment horizontal="center"/>
    </xf>
    <xf numFmtId="0" fontId="0" fillId="0" borderId="6" xfId="0" applyBorder="1"/>
    <xf numFmtId="0" fontId="0" fillId="0" borderId="3" xfId="0" applyBorder="1"/>
    <xf numFmtId="0" fontId="0" fillId="2" borderId="3" xfId="0" applyFill="1" applyBorder="1"/>
    <xf numFmtId="0" fontId="1" fillId="0" borderId="3" xfId="0" applyFont="1" applyBorder="1"/>
    <xf numFmtId="0" fontId="3" fillId="0" borderId="3" xfId="0" applyFont="1" applyBorder="1"/>
    <xf numFmtId="0" fontId="1" fillId="0" borderId="5" xfId="0" applyFont="1" applyBorder="1"/>
    <xf numFmtId="2" fontId="3" fillId="0" borderId="3" xfId="0" applyNumberFormat="1" applyFont="1" applyBorder="1"/>
    <xf numFmtId="0" fontId="1" fillId="0" borderId="6" xfId="0" applyFont="1" applyBorder="1"/>
    <xf numFmtId="2" fontId="1" fillId="0" borderId="3" xfId="0" applyNumberFormat="1" applyFont="1" applyBorder="1"/>
    <xf numFmtId="4" fontId="0" fillId="3" borderId="3" xfId="0" applyNumberFormat="1" applyFill="1" applyBorder="1"/>
    <xf numFmtId="0" fontId="0" fillId="2" borderId="3" xfId="0" applyFont="1" applyFill="1" applyBorder="1"/>
    <xf numFmtId="4" fontId="1" fillId="0" borderId="3" xfId="0" applyNumberFormat="1" applyFont="1" applyBorder="1"/>
    <xf numFmtId="4" fontId="0" fillId="0" borderId="3" xfId="0" applyNumberFormat="1" applyFont="1" applyBorder="1"/>
    <xf numFmtId="4" fontId="1" fillId="3" borderId="3" xfId="0" applyNumberFormat="1" applyFont="1" applyFill="1" applyBorder="1"/>
    <xf numFmtId="0" fontId="4" fillId="0" borderId="3" xfId="0" applyFont="1" applyBorder="1"/>
    <xf numFmtId="0" fontId="5" fillId="0" borderId="3" xfId="0" applyFont="1" applyBorder="1"/>
    <xf numFmtId="0" fontId="1" fillId="3" borderId="3" xfId="0" applyFont="1" applyFill="1" applyBorder="1"/>
    <xf numFmtId="2" fontId="1" fillId="3" borderId="3" xfId="0" applyNumberFormat="1" applyFont="1" applyFill="1" applyBorder="1"/>
    <xf numFmtId="0" fontId="0" fillId="0" borderId="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M61"/>
  <sheetViews>
    <sheetView tabSelected="1" view="pageLayout" zoomScaleNormal="90" workbookViewId="0">
      <selection sqref="A1:K1"/>
    </sheetView>
  </sheetViews>
  <sheetFormatPr defaultRowHeight="12.75" x14ac:dyDescent="0.2"/>
  <cols>
    <col min="1" max="1" width="37.85546875" customWidth="1"/>
    <col min="2" max="2" width="12" customWidth="1"/>
    <col min="3" max="3" width="13.42578125" customWidth="1"/>
    <col min="4" max="4" width="12.28515625" customWidth="1"/>
    <col min="6" max="6" width="11.5703125" customWidth="1"/>
    <col min="7" max="7" width="11.7109375" customWidth="1"/>
    <col min="8" max="8" width="10.140625" customWidth="1"/>
    <col min="9" max="9" width="11.28515625" customWidth="1"/>
    <col min="10" max="10" width="10.5703125" customWidth="1"/>
    <col min="11" max="11" width="11.85546875" customWidth="1"/>
    <col min="13" max="13" width="10.140625" customWidth="1"/>
  </cols>
  <sheetData>
    <row r="1" spans="1:13" ht="18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x14ac:dyDescent="0.2">
      <c r="A2" s="2"/>
      <c r="B2" s="3" t="s">
        <v>1</v>
      </c>
      <c r="C2" s="3"/>
      <c r="D2" s="3"/>
      <c r="E2" s="4"/>
      <c r="F2" s="5" t="s">
        <v>2</v>
      </c>
      <c r="G2" s="5"/>
      <c r="H2" s="5"/>
      <c r="I2" s="5" t="s">
        <v>3</v>
      </c>
      <c r="J2" s="5"/>
      <c r="K2" s="5"/>
      <c r="L2" s="6" t="s">
        <v>4</v>
      </c>
      <c r="M2" s="6"/>
    </row>
    <row r="3" spans="1:13" x14ac:dyDescent="0.2">
      <c r="A3" s="7"/>
      <c r="B3" s="8" t="s">
        <v>5</v>
      </c>
      <c r="C3" s="9" t="s">
        <v>6</v>
      </c>
      <c r="D3" s="9" t="s">
        <v>7</v>
      </c>
      <c r="E3" s="9" t="s">
        <v>8</v>
      </c>
      <c r="F3" s="9" t="s">
        <v>5</v>
      </c>
      <c r="G3" s="9" t="s">
        <v>6</v>
      </c>
      <c r="H3" s="9" t="s">
        <v>7</v>
      </c>
      <c r="I3" s="9" t="s">
        <v>5</v>
      </c>
      <c r="J3" s="9" t="s">
        <v>9</v>
      </c>
      <c r="K3" s="9" t="s">
        <v>7</v>
      </c>
      <c r="L3" s="10" t="s">
        <v>10</v>
      </c>
      <c r="M3" s="11"/>
    </row>
    <row r="4" spans="1:13" x14ac:dyDescent="0.2">
      <c r="A4" s="12"/>
      <c r="B4" s="8" t="s">
        <v>11</v>
      </c>
      <c r="C4" s="13" t="s">
        <v>12</v>
      </c>
      <c r="D4" s="9" t="s">
        <v>13</v>
      </c>
      <c r="E4" s="9" t="s">
        <v>14</v>
      </c>
      <c r="F4" s="9" t="s">
        <v>11</v>
      </c>
      <c r="G4" s="13" t="s">
        <v>12</v>
      </c>
      <c r="H4" s="9" t="s">
        <v>13</v>
      </c>
      <c r="I4" s="9" t="s">
        <v>11</v>
      </c>
      <c r="J4" s="13" t="s">
        <v>12</v>
      </c>
      <c r="K4" s="9" t="s">
        <v>13</v>
      </c>
      <c r="L4" s="14" t="s">
        <v>15</v>
      </c>
      <c r="M4" s="14" t="s">
        <v>16</v>
      </c>
    </row>
    <row r="5" spans="1:13" x14ac:dyDescent="0.2">
      <c r="A5" s="12" t="s">
        <v>17</v>
      </c>
      <c r="B5" s="8"/>
      <c r="C5" s="9"/>
      <c r="D5" s="9"/>
      <c r="E5" s="15">
        <v>3479.81</v>
      </c>
      <c r="F5" s="15"/>
      <c r="G5" s="15">
        <f>G8</f>
        <v>270993.53999999998</v>
      </c>
      <c r="H5" s="15">
        <f>E5+E6+E7-G5</f>
        <v>21197.260000000009</v>
      </c>
      <c r="I5" s="9"/>
      <c r="J5" s="9"/>
      <c r="K5" s="9"/>
      <c r="L5" s="16">
        <v>1089.9100000000001</v>
      </c>
      <c r="M5" s="16"/>
    </row>
    <row r="6" spans="1:13" x14ac:dyDescent="0.2">
      <c r="A6" s="13" t="s">
        <v>18</v>
      </c>
      <c r="B6" s="17"/>
      <c r="C6" s="15"/>
      <c r="D6" s="15"/>
      <c r="E6" s="15">
        <v>285432</v>
      </c>
      <c r="F6" s="15"/>
      <c r="G6" s="15"/>
      <c r="H6" s="15"/>
      <c r="I6" s="15"/>
      <c r="J6" s="15"/>
      <c r="K6" s="15"/>
      <c r="L6" s="16">
        <v>14574.4</v>
      </c>
      <c r="M6" s="18">
        <f>M8</f>
        <v>15213.4</v>
      </c>
    </row>
    <row r="7" spans="1:13" x14ac:dyDescent="0.2">
      <c r="A7" s="12" t="s">
        <v>19</v>
      </c>
      <c r="B7" s="17"/>
      <c r="C7" s="15"/>
      <c r="D7" s="15"/>
      <c r="E7" s="15">
        <v>3278.99</v>
      </c>
      <c r="F7" s="15"/>
      <c r="G7" s="15"/>
      <c r="H7" s="15"/>
      <c r="I7" s="15"/>
      <c r="J7" s="15"/>
      <c r="K7" s="15"/>
      <c r="L7" s="9"/>
      <c r="M7" s="9"/>
    </row>
    <row r="8" spans="1:13" x14ac:dyDescent="0.2">
      <c r="A8" s="19" t="s">
        <v>20</v>
      </c>
      <c r="B8" s="20">
        <f>B9+B10+B11+B30+B47+B48+B49+B50+B52+B53+B56+B51+B28+B29</f>
        <v>5611988.6000000006</v>
      </c>
      <c r="C8" s="20">
        <f t="shared" ref="C8:M8" si="0">C9+C10+C11+C30+C47+C48+C49+C50+C52+C53+C56+C51+C28+C29</f>
        <v>5611988.6000000006</v>
      </c>
      <c r="D8" s="20">
        <f t="shared" si="0"/>
        <v>0</v>
      </c>
      <c r="E8" s="20">
        <f t="shared" si="0"/>
        <v>0</v>
      </c>
      <c r="F8" s="20">
        <f t="shared" si="0"/>
        <v>270993.53999999998</v>
      </c>
      <c r="G8" s="20">
        <f t="shared" si="0"/>
        <v>270993.53999999998</v>
      </c>
      <c r="H8" s="20">
        <f t="shared" si="0"/>
        <v>0</v>
      </c>
      <c r="I8" s="20">
        <f t="shared" si="0"/>
        <v>533796</v>
      </c>
      <c r="J8" s="20">
        <f t="shared" si="0"/>
        <v>529000.25</v>
      </c>
      <c r="K8" s="20">
        <f t="shared" si="0"/>
        <v>4795.75</v>
      </c>
      <c r="L8" s="20">
        <f t="shared" si="0"/>
        <v>12610</v>
      </c>
      <c r="M8" s="20">
        <f t="shared" si="0"/>
        <v>15213.4</v>
      </c>
    </row>
    <row r="9" spans="1:13" x14ac:dyDescent="0.2">
      <c r="A9" s="9" t="s">
        <v>21</v>
      </c>
      <c r="B9" s="9">
        <v>3686935.24</v>
      </c>
      <c r="C9" s="21">
        <v>3686935.24</v>
      </c>
      <c r="D9" s="9">
        <f>B9-C9</f>
        <v>0</v>
      </c>
      <c r="E9" s="9"/>
      <c r="F9" s="22">
        <v>152545.15</v>
      </c>
      <c r="G9" s="22">
        <v>152545.15</v>
      </c>
      <c r="H9" s="22">
        <f>F9-G9</f>
        <v>0</v>
      </c>
      <c r="I9" s="9"/>
      <c r="J9" s="9"/>
      <c r="K9" s="9">
        <f>I9-J9</f>
        <v>0</v>
      </c>
      <c r="L9" s="9"/>
      <c r="M9" s="9"/>
    </row>
    <row r="10" spans="1:13" x14ac:dyDescent="0.2">
      <c r="A10" s="9" t="s">
        <v>22</v>
      </c>
      <c r="B10" s="9">
        <v>830024.11</v>
      </c>
      <c r="C10" s="21">
        <v>830024.11</v>
      </c>
      <c r="D10" s="9">
        <f>B10-C10</f>
        <v>0</v>
      </c>
      <c r="E10" s="9"/>
      <c r="F10" s="22">
        <v>38860.47</v>
      </c>
      <c r="G10" s="22">
        <v>38860.47</v>
      </c>
      <c r="H10" s="22">
        <f>F10-G10</f>
        <v>0</v>
      </c>
      <c r="I10" s="9"/>
      <c r="J10" s="9"/>
      <c r="K10" s="9">
        <f>I10-J10</f>
        <v>0</v>
      </c>
      <c r="L10" s="9"/>
      <c r="M10" s="9"/>
    </row>
    <row r="11" spans="1:13" x14ac:dyDescent="0.2">
      <c r="A11" s="15" t="s">
        <v>23</v>
      </c>
      <c r="B11" s="15">
        <f>B20+B21+B17</f>
        <v>47717.729999999996</v>
      </c>
      <c r="C11" s="23">
        <f>C18+C24+C25+C26+C23</f>
        <v>47717.729999999996</v>
      </c>
      <c r="D11" s="15">
        <f>D20+D21+D17+D18</f>
        <v>0</v>
      </c>
      <c r="E11" s="15"/>
      <c r="F11" s="15">
        <f t="shared" ref="F11:M11" si="1">SUM(F12:F27)</f>
        <v>40700.5</v>
      </c>
      <c r="G11" s="15">
        <f t="shared" si="1"/>
        <v>40700.5</v>
      </c>
      <c r="H11" s="15">
        <f t="shared" si="1"/>
        <v>0</v>
      </c>
      <c r="I11" s="15">
        <f t="shared" si="1"/>
        <v>0</v>
      </c>
      <c r="J11" s="15">
        <f t="shared" si="1"/>
        <v>0</v>
      </c>
      <c r="K11" s="15">
        <f t="shared" si="1"/>
        <v>0</v>
      </c>
      <c r="L11" s="15">
        <f t="shared" si="1"/>
        <v>9010</v>
      </c>
      <c r="M11" s="15">
        <f t="shared" si="1"/>
        <v>8605</v>
      </c>
    </row>
    <row r="12" spans="1:13" x14ac:dyDescent="0.2">
      <c r="A12" s="13" t="s">
        <v>24</v>
      </c>
      <c r="B12" s="9"/>
      <c r="C12" s="24"/>
      <c r="D12" s="9">
        <f t="shared" ref="D12:D27" si="2">B12-C12</f>
        <v>0</v>
      </c>
      <c r="E12" s="9"/>
      <c r="F12" s="9">
        <v>13381.15</v>
      </c>
      <c r="G12" s="9">
        <f>4585.86+447.6+78.95+5626+552.5+2090.24</f>
        <v>13381.15</v>
      </c>
      <c r="H12" s="9">
        <f t="shared" ref="H12:H27" si="3">F12-G12</f>
        <v>0</v>
      </c>
      <c r="I12" s="9"/>
      <c r="J12" s="9"/>
      <c r="K12" s="9">
        <f t="shared" ref="K12:K28" si="4">I12-J12</f>
        <v>0</v>
      </c>
      <c r="L12" s="9"/>
      <c r="M12" s="9"/>
    </row>
    <row r="13" spans="1:13" x14ac:dyDescent="0.2">
      <c r="A13" s="13" t="s">
        <v>25</v>
      </c>
      <c r="B13" s="9"/>
      <c r="C13" s="24"/>
      <c r="D13" s="9">
        <f t="shared" si="2"/>
        <v>0</v>
      </c>
      <c r="E13" s="9"/>
      <c r="F13" s="9">
        <v>348</v>
      </c>
      <c r="G13" s="9">
        <f>174+174</f>
        <v>348</v>
      </c>
      <c r="H13" s="9">
        <f t="shared" si="3"/>
        <v>0</v>
      </c>
      <c r="I13" s="9"/>
      <c r="J13" s="9"/>
      <c r="K13" s="9">
        <f t="shared" si="4"/>
        <v>0</v>
      </c>
      <c r="L13" s="9"/>
      <c r="M13" s="9"/>
    </row>
    <row r="14" spans="1:13" x14ac:dyDescent="0.2">
      <c r="A14" s="13" t="s">
        <v>26</v>
      </c>
      <c r="B14" s="9"/>
      <c r="C14" s="24"/>
      <c r="D14" s="9">
        <f t="shared" si="2"/>
        <v>0</v>
      </c>
      <c r="E14" s="9"/>
      <c r="F14" s="9">
        <v>5230</v>
      </c>
      <c r="G14" s="9">
        <f>900+2500+500+1330</f>
        <v>5230</v>
      </c>
      <c r="H14" s="9">
        <f t="shared" si="3"/>
        <v>0</v>
      </c>
      <c r="I14" s="9"/>
      <c r="J14" s="9"/>
      <c r="K14" s="9">
        <f t="shared" si="4"/>
        <v>0</v>
      </c>
      <c r="L14" s="9"/>
      <c r="M14" s="9"/>
    </row>
    <row r="15" spans="1:13" x14ac:dyDescent="0.2">
      <c r="A15" s="13" t="s">
        <v>27</v>
      </c>
      <c r="B15" s="9"/>
      <c r="C15" s="24"/>
      <c r="D15" s="9">
        <f t="shared" si="2"/>
        <v>0</v>
      </c>
      <c r="E15" s="9"/>
      <c r="F15" s="9">
        <v>6027.67</v>
      </c>
      <c r="G15" s="9">
        <f>5712.02+315.65</f>
        <v>6027.67</v>
      </c>
      <c r="H15" s="9">
        <f t="shared" si="3"/>
        <v>0</v>
      </c>
      <c r="I15" s="9"/>
      <c r="J15" s="9"/>
      <c r="K15" s="9">
        <f t="shared" si="4"/>
        <v>0</v>
      </c>
      <c r="L15" s="9"/>
      <c r="M15" s="9"/>
    </row>
    <row r="16" spans="1:13" x14ac:dyDescent="0.2">
      <c r="A16" s="13" t="s">
        <v>28</v>
      </c>
      <c r="B16" s="9"/>
      <c r="C16" s="24"/>
      <c r="D16" s="9">
        <f t="shared" si="2"/>
        <v>0</v>
      </c>
      <c r="E16" s="9"/>
      <c r="F16" s="9">
        <v>580</v>
      </c>
      <c r="G16" s="9">
        <v>580</v>
      </c>
      <c r="H16" s="9">
        <f t="shared" si="3"/>
        <v>0</v>
      </c>
      <c r="I16" s="9"/>
      <c r="J16" s="9"/>
      <c r="K16" s="9">
        <f t="shared" si="4"/>
        <v>0</v>
      </c>
      <c r="L16" s="9"/>
      <c r="M16" s="9"/>
    </row>
    <row r="17" spans="1:13" x14ac:dyDescent="0.2">
      <c r="A17" s="13" t="s">
        <v>29</v>
      </c>
      <c r="B17" s="9"/>
      <c r="C17" s="24"/>
      <c r="D17" s="9">
        <f t="shared" si="2"/>
        <v>0</v>
      </c>
      <c r="E17" s="9"/>
      <c r="F17" s="9">
        <v>4400</v>
      </c>
      <c r="G17" s="9">
        <f>1000+500+1400+1500</f>
        <v>4400</v>
      </c>
      <c r="H17" s="9">
        <f t="shared" si="3"/>
        <v>0</v>
      </c>
      <c r="I17" s="9"/>
      <c r="J17" s="9"/>
      <c r="K17" s="9">
        <f t="shared" si="4"/>
        <v>0</v>
      </c>
      <c r="L17" s="9"/>
      <c r="M17" s="9"/>
    </row>
    <row r="18" spans="1:13" x14ac:dyDescent="0.2">
      <c r="A18" s="13" t="s">
        <v>30</v>
      </c>
      <c r="B18" s="9">
        <v>23738.959999999999</v>
      </c>
      <c r="C18" s="24">
        <f>9857+9393.96+4488</f>
        <v>23738.959999999999</v>
      </c>
      <c r="D18" s="9">
        <f t="shared" si="2"/>
        <v>0</v>
      </c>
      <c r="E18" s="9"/>
      <c r="F18" s="9">
        <v>3645.32</v>
      </c>
      <c r="G18" s="9">
        <f>1426.32+2219</f>
        <v>3645.3199999999997</v>
      </c>
      <c r="H18" s="9">
        <f t="shared" si="3"/>
        <v>0</v>
      </c>
      <c r="I18" s="9"/>
      <c r="J18" s="9"/>
      <c r="K18" s="9">
        <f t="shared" si="4"/>
        <v>0</v>
      </c>
      <c r="L18" s="9"/>
      <c r="M18" s="9">
        <v>490</v>
      </c>
    </row>
    <row r="19" spans="1:13" x14ac:dyDescent="0.2">
      <c r="A19" s="13" t="s">
        <v>31</v>
      </c>
      <c r="B19" s="9"/>
      <c r="C19" s="24"/>
      <c r="D19" s="9">
        <f t="shared" si="2"/>
        <v>0</v>
      </c>
      <c r="E19" s="9"/>
      <c r="F19" s="9"/>
      <c r="G19" s="9"/>
      <c r="H19" s="9">
        <f t="shared" si="3"/>
        <v>0</v>
      </c>
      <c r="I19" s="9"/>
      <c r="J19" s="9"/>
      <c r="K19" s="9">
        <f t="shared" si="4"/>
        <v>0</v>
      </c>
      <c r="L19" s="9">
        <v>9010</v>
      </c>
      <c r="M19" s="9"/>
    </row>
    <row r="20" spans="1:13" x14ac:dyDescent="0.2">
      <c r="A20" s="13" t="s">
        <v>32</v>
      </c>
      <c r="B20" s="9"/>
      <c r="C20" s="24"/>
      <c r="D20" s="9">
        <f t="shared" si="2"/>
        <v>0</v>
      </c>
      <c r="E20" s="9"/>
      <c r="F20" s="9">
        <v>1399</v>
      </c>
      <c r="G20" s="9">
        <v>1399</v>
      </c>
      <c r="H20" s="9">
        <f t="shared" si="3"/>
        <v>0</v>
      </c>
      <c r="I20" s="9"/>
      <c r="J20" s="9"/>
      <c r="K20" s="9">
        <f t="shared" si="4"/>
        <v>0</v>
      </c>
      <c r="L20" s="9"/>
      <c r="M20" s="9">
        <v>4774</v>
      </c>
    </row>
    <row r="21" spans="1:13" x14ac:dyDescent="0.2">
      <c r="A21" s="15" t="s">
        <v>33</v>
      </c>
      <c r="B21" s="15">
        <f>B25+B24+B22+B26+B23+B18</f>
        <v>47717.729999999996</v>
      </c>
      <c r="C21" s="23">
        <f>C25+C24+C22+C26+C23+C18</f>
        <v>47717.729999999996</v>
      </c>
      <c r="D21" s="15">
        <f>D25+D24+D22+D26+D23</f>
        <v>0</v>
      </c>
      <c r="E21" s="9"/>
      <c r="F21" s="9"/>
      <c r="G21" s="9"/>
      <c r="H21" s="9">
        <f t="shared" si="3"/>
        <v>0</v>
      </c>
      <c r="I21" s="9"/>
      <c r="J21" s="9"/>
      <c r="K21" s="9">
        <f t="shared" si="4"/>
        <v>0</v>
      </c>
      <c r="L21" s="9"/>
      <c r="M21" s="9"/>
    </row>
    <row r="22" spans="1:13" x14ac:dyDescent="0.2">
      <c r="A22" s="13" t="s">
        <v>34</v>
      </c>
      <c r="B22" s="9"/>
      <c r="C22" s="24"/>
      <c r="D22" s="9">
        <f t="shared" si="2"/>
        <v>0</v>
      </c>
      <c r="E22" s="9"/>
      <c r="F22" s="9">
        <v>4873.78</v>
      </c>
      <c r="G22" s="9">
        <f>979.85+1131+202.4+1849.92+710.61</f>
        <v>4873.78</v>
      </c>
      <c r="H22" s="9">
        <f>F22-G22</f>
        <v>0</v>
      </c>
      <c r="I22" s="9"/>
      <c r="J22" s="9"/>
      <c r="K22" s="9">
        <f t="shared" si="4"/>
        <v>0</v>
      </c>
      <c r="L22" s="9"/>
      <c r="M22" s="9"/>
    </row>
    <row r="23" spans="1:13" x14ac:dyDescent="0.2">
      <c r="A23" s="13" t="s">
        <v>35</v>
      </c>
      <c r="B23" s="9">
        <v>2138.17</v>
      </c>
      <c r="C23" s="24">
        <v>2138.17</v>
      </c>
      <c r="D23" s="9">
        <f t="shared" si="2"/>
        <v>0</v>
      </c>
      <c r="E23" s="9"/>
      <c r="F23" s="9"/>
      <c r="G23" s="9"/>
      <c r="H23" s="9"/>
      <c r="I23" s="9"/>
      <c r="J23" s="9"/>
      <c r="K23" s="9"/>
      <c r="L23" s="9"/>
      <c r="M23" s="9"/>
    </row>
    <row r="24" spans="1:13" x14ac:dyDescent="0.2">
      <c r="A24" s="9" t="s">
        <v>36</v>
      </c>
      <c r="B24" s="9">
        <v>7768.6</v>
      </c>
      <c r="C24" s="24">
        <v>7768.6</v>
      </c>
      <c r="D24" s="9">
        <f t="shared" si="2"/>
        <v>0</v>
      </c>
      <c r="E24" s="9"/>
      <c r="F24" s="9">
        <v>568</v>
      </c>
      <c r="G24" s="9">
        <v>568</v>
      </c>
      <c r="H24" s="9">
        <f>F24-G24</f>
        <v>0</v>
      </c>
      <c r="I24" s="9"/>
      <c r="J24" s="9"/>
      <c r="K24" s="9">
        <f t="shared" si="4"/>
        <v>0</v>
      </c>
      <c r="L24" s="9"/>
      <c r="M24" s="9"/>
    </row>
    <row r="25" spans="1:13" x14ac:dyDescent="0.2">
      <c r="A25" s="9" t="s">
        <v>37</v>
      </c>
      <c r="B25" s="9">
        <v>9000</v>
      </c>
      <c r="C25" s="24">
        <v>9000</v>
      </c>
      <c r="D25" s="9">
        <f t="shared" si="2"/>
        <v>0</v>
      </c>
      <c r="E25" s="9"/>
      <c r="F25" s="9"/>
      <c r="G25" s="9"/>
      <c r="H25" s="9">
        <f t="shared" si="3"/>
        <v>0</v>
      </c>
      <c r="I25" s="9"/>
      <c r="J25" s="9"/>
      <c r="K25" s="9">
        <f t="shared" si="4"/>
        <v>0</v>
      </c>
      <c r="L25" s="9"/>
      <c r="M25" s="9">
        <v>1100</v>
      </c>
    </row>
    <row r="26" spans="1:13" x14ac:dyDescent="0.2">
      <c r="A26" s="9" t="s">
        <v>38</v>
      </c>
      <c r="B26" s="9">
        <v>5072</v>
      </c>
      <c r="C26" s="24">
        <f>5072</f>
        <v>5072</v>
      </c>
      <c r="D26" s="9">
        <f t="shared" si="2"/>
        <v>0</v>
      </c>
      <c r="E26" s="9"/>
      <c r="F26" s="9"/>
      <c r="G26" s="9"/>
      <c r="H26" s="9">
        <f t="shared" si="3"/>
        <v>0</v>
      </c>
      <c r="I26" s="9"/>
      <c r="J26" s="9"/>
      <c r="K26" s="9">
        <f t="shared" si="4"/>
        <v>0</v>
      </c>
      <c r="L26" s="9"/>
      <c r="M26" s="9"/>
    </row>
    <row r="27" spans="1:13" x14ac:dyDescent="0.2">
      <c r="A27" s="13" t="s">
        <v>39</v>
      </c>
      <c r="B27" s="9"/>
      <c r="C27" s="24"/>
      <c r="D27" s="9">
        <f t="shared" si="2"/>
        <v>0</v>
      </c>
      <c r="E27" s="9"/>
      <c r="F27" s="9">
        <v>247.58</v>
      </c>
      <c r="G27" s="9">
        <f>122.8+124.78</f>
        <v>247.57999999999998</v>
      </c>
      <c r="H27" s="9">
        <f t="shared" si="3"/>
        <v>0</v>
      </c>
      <c r="I27" s="9"/>
      <c r="J27" s="9"/>
      <c r="K27" s="9">
        <f t="shared" si="4"/>
        <v>0</v>
      </c>
      <c r="L27" s="9"/>
      <c r="M27" s="9">
        <f>46+2195</f>
        <v>2241</v>
      </c>
    </row>
    <row r="28" spans="1:13" x14ac:dyDescent="0.2">
      <c r="A28" s="15" t="s">
        <v>40</v>
      </c>
      <c r="B28" s="15">
        <v>2864</v>
      </c>
      <c r="C28" s="23">
        <f>991.2+1872.8</f>
        <v>2864</v>
      </c>
      <c r="D28" s="15">
        <f>B28-C28</f>
        <v>0</v>
      </c>
      <c r="E28" s="15"/>
      <c r="F28" s="15">
        <v>2189.4899999999998</v>
      </c>
      <c r="G28" s="15">
        <v>2189.4899999999998</v>
      </c>
      <c r="H28" s="15">
        <f>F28-G28</f>
        <v>0</v>
      </c>
      <c r="I28" s="9"/>
      <c r="J28" s="9"/>
      <c r="K28" s="9">
        <f t="shared" si="4"/>
        <v>0</v>
      </c>
      <c r="L28" s="9"/>
      <c r="M28" s="9"/>
    </row>
    <row r="29" spans="1:13" x14ac:dyDescent="0.2">
      <c r="A29" s="15" t="s">
        <v>41</v>
      </c>
      <c r="B29" s="15">
        <v>454761</v>
      </c>
      <c r="C29" s="25">
        <v>454761</v>
      </c>
      <c r="D29" s="15">
        <f>B29-C29</f>
        <v>0</v>
      </c>
      <c r="E29" s="15"/>
      <c r="F29" s="15"/>
      <c r="G29" s="15"/>
      <c r="H29" s="15">
        <f>F29-G29</f>
        <v>0</v>
      </c>
      <c r="I29" s="9"/>
      <c r="J29" s="9"/>
      <c r="K29" s="9"/>
      <c r="L29" s="9"/>
      <c r="M29" s="9"/>
    </row>
    <row r="30" spans="1:13" x14ac:dyDescent="0.2">
      <c r="A30" s="15" t="s">
        <v>42</v>
      </c>
      <c r="B30" s="15">
        <f>SUM(B31:B46)</f>
        <v>21485.809999999998</v>
      </c>
      <c r="C30" s="23">
        <f t="shared" ref="C30:M30" si="5">SUM(C31:C46)</f>
        <v>21485.809999999998</v>
      </c>
      <c r="D30" s="15">
        <f t="shared" si="5"/>
        <v>0</v>
      </c>
      <c r="E30" s="15">
        <f t="shared" si="5"/>
        <v>0</v>
      </c>
      <c r="F30" s="15">
        <f t="shared" si="5"/>
        <v>15429.89</v>
      </c>
      <c r="G30" s="15">
        <f t="shared" si="5"/>
        <v>15429.89</v>
      </c>
      <c r="H30" s="15">
        <f t="shared" si="5"/>
        <v>0</v>
      </c>
      <c r="I30" s="15">
        <f t="shared" si="5"/>
        <v>0</v>
      </c>
      <c r="J30" s="15">
        <f t="shared" si="5"/>
        <v>0</v>
      </c>
      <c r="K30" s="15">
        <f t="shared" si="5"/>
        <v>0</v>
      </c>
      <c r="L30" s="15">
        <f t="shared" si="5"/>
        <v>3600</v>
      </c>
      <c r="M30" s="15">
        <f t="shared" si="5"/>
        <v>6608.4</v>
      </c>
    </row>
    <row r="31" spans="1:13" x14ac:dyDescent="0.2">
      <c r="A31" s="9" t="s">
        <v>43</v>
      </c>
      <c r="B31" s="26">
        <v>1588.79</v>
      </c>
      <c r="C31" s="24">
        <f>1258.79+330</f>
        <v>1588.79</v>
      </c>
      <c r="D31" s="9">
        <f t="shared" ref="D31:D50" si="6">B31-C31</f>
        <v>0</v>
      </c>
      <c r="E31" s="9"/>
      <c r="F31" s="9"/>
      <c r="G31" s="9"/>
      <c r="H31" s="27">
        <f t="shared" ref="H31:H46" si="7">F31-G31</f>
        <v>0</v>
      </c>
      <c r="I31" s="9"/>
      <c r="J31" s="9"/>
      <c r="K31" s="9">
        <f t="shared" ref="K31:K46" si="8">I31-J31</f>
        <v>0</v>
      </c>
      <c r="L31" s="9"/>
      <c r="M31" s="9"/>
    </row>
    <row r="32" spans="1:13" x14ac:dyDescent="0.2">
      <c r="A32" s="9" t="s">
        <v>44</v>
      </c>
      <c r="B32" s="26">
        <v>5720</v>
      </c>
      <c r="C32" s="24">
        <f>440+660+220+330+220+330+220+330+440+220+660+220+220+660+220+330</f>
        <v>5720</v>
      </c>
      <c r="D32" s="9">
        <f t="shared" si="6"/>
        <v>0</v>
      </c>
      <c r="E32" s="9"/>
      <c r="F32" s="9"/>
      <c r="G32" s="9"/>
      <c r="H32" s="27">
        <f t="shared" si="7"/>
        <v>0</v>
      </c>
      <c r="I32" s="9"/>
      <c r="J32" s="9"/>
      <c r="K32" s="9">
        <f t="shared" si="8"/>
        <v>0</v>
      </c>
      <c r="L32" s="9"/>
      <c r="M32" s="9"/>
    </row>
    <row r="33" spans="1:13" x14ac:dyDescent="0.2">
      <c r="A33" s="13" t="s">
        <v>45</v>
      </c>
      <c r="B33" s="26">
        <v>1285.22</v>
      </c>
      <c r="C33" s="24">
        <f>462.02+823.2</f>
        <v>1285.22</v>
      </c>
      <c r="D33" s="9">
        <f t="shared" si="6"/>
        <v>0</v>
      </c>
      <c r="E33" s="9"/>
      <c r="F33" s="9"/>
      <c r="G33" s="9"/>
      <c r="H33" s="27">
        <f t="shared" si="7"/>
        <v>0</v>
      </c>
      <c r="I33" s="9"/>
      <c r="J33" s="9"/>
      <c r="K33" s="9">
        <f t="shared" si="8"/>
        <v>0</v>
      </c>
      <c r="L33" s="9"/>
      <c r="M33" s="9"/>
    </row>
    <row r="34" spans="1:13" x14ac:dyDescent="0.2">
      <c r="A34" s="13" t="s">
        <v>46</v>
      </c>
      <c r="B34" s="26"/>
      <c r="C34" s="24"/>
      <c r="D34" s="9">
        <f t="shared" si="6"/>
        <v>0</v>
      </c>
      <c r="E34" s="9"/>
      <c r="F34" s="9"/>
      <c r="G34" s="9"/>
      <c r="H34" s="27">
        <f t="shared" si="7"/>
        <v>0</v>
      </c>
      <c r="I34" s="9"/>
      <c r="J34" s="9"/>
      <c r="K34" s="9"/>
      <c r="L34" s="9"/>
      <c r="M34" s="9"/>
    </row>
    <row r="35" spans="1:13" x14ac:dyDescent="0.2">
      <c r="A35" s="9" t="s">
        <v>47</v>
      </c>
      <c r="B35" s="26"/>
      <c r="C35" s="24"/>
      <c r="D35" s="9">
        <f t="shared" si="6"/>
        <v>0</v>
      </c>
      <c r="E35" s="9"/>
      <c r="F35" s="9"/>
      <c r="G35" s="9"/>
      <c r="H35" s="27">
        <f t="shared" si="7"/>
        <v>0</v>
      </c>
      <c r="I35" s="9"/>
      <c r="J35" s="9"/>
      <c r="K35" s="9">
        <f t="shared" si="8"/>
        <v>0</v>
      </c>
      <c r="L35" s="9"/>
      <c r="M35" s="9"/>
    </row>
    <row r="36" spans="1:13" x14ac:dyDescent="0.2">
      <c r="A36" s="13" t="s">
        <v>48</v>
      </c>
      <c r="B36" s="26">
        <v>420.25</v>
      </c>
      <c r="C36" s="24">
        <f>67.02+35.74+35.74+35.74+35.74+35.74+35.74+35.74+31.57+35.74+35.74</f>
        <v>420.25000000000006</v>
      </c>
      <c r="D36" s="9">
        <f t="shared" si="6"/>
        <v>0</v>
      </c>
      <c r="E36" s="9"/>
      <c r="F36" s="9">
        <v>549.41</v>
      </c>
      <c r="G36" s="9">
        <f>420.16+129.25</f>
        <v>549.41000000000008</v>
      </c>
      <c r="H36" s="27">
        <f t="shared" si="7"/>
        <v>0</v>
      </c>
      <c r="I36" s="9"/>
      <c r="J36" s="9"/>
      <c r="K36" s="9">
        <f t="shared" si="8"/>
        <v>0</v>
      </c>
      <c r="L36" s="9"/>
      <c r="M36" s="9"/>
    </row>
    <row r="37" spans="1:13" x14ac:dyDescent="0.2">
      <c r="A37" s="13" t="s">
        <v>49</v>
      </c>
      <c r="B37" s="26"/>
      <c r="C37" s="24"/>
      <c r="D37" s="9">
        <f t="shared" si="6"/>
        <v>0</v>
      </c>
      <c r="E37" s="9"/>
      <c r="F37" s="9">
        <v>720</v>
      </c>
      <c r="G37" s="9">
        <v>720</v>
      </c>
      <c r="H37" s="27">
        <f t="shared" si="7"/>
        <v>0</v>
      </c>
      <c r="I37" s="9"/>
      <c r="J37" s="9"/>
      <c r="K37" s="9">
        <f t="shared" si="8"/>
        <v>0</v>
      </c>
      <c r="L37" s="9"/>
      <c r="M37" s="9"/>
    </row>
    <row r="38" spans="1:13" x14ac:dyDescent="0.2">
      <c r="A38" s="13" t="s">
        <v>50</v>
      </c>
      <c r="B38" s="26"/>
      <c r="C38" s="24"/>
      <c r="D38" s="9">
        <f t="shared" si="6"/>
        <v>0</v>
      </c>
      <c r="E38" s="9"/>
      <c r="F38" s="9">
        <v>90</v>
      </c>
      <c r="G38" s="9">
        <v>90</v>
      </c>
      <c r="H38" s="27">
        <f t="shared" si="7"/>
        <v>0</v>
      </c>
      <c r="I38" s="9"/>
      <c r="J38" s="9"/>
      <c r="K38" s="9">
        <f t="shared" si="8"/>
        <v>0</v>
      </c>
      <c r="L38" s="9"/>
      <c r="M38" s="9">
        <v>6608.4</v>
      </c>
    </row>
    <row r="39" spans="1:13" x14ac:dyDescent="0.2">
      <c r="A39" s="9" t="s">
        <v>51</v>
      </c>
      <c r="B39" s="26">
        <v>3468.5</v>
      </c>
      <c r="C39" s="24">
        <f>438.34+219.17+219.17+219.17+338.95+338.95+338.95+338.95+338.95+338.95+338.95</f>
        <v>3468.4999999999991</v>
      </c>
      <c r="D39" s="9">
        <f t="shared" si="6"/>
        <v>0</v>
      </c>
      <c r="E39" s="9"/>
      <c r="F39" s="9"/>
      <c r="G39" s="9"/>
      <c r="H39" s="27">
        <f t="shared" si="7"/>
        <v>0</v>
      </c>
      <c r="I39" s="9"/>
      <c r="J39" s="9"/>
      <c r="K39" s="9">
        <f t="shared" si="8"/>
        <v>0</v>
      </c>
      <c r="L39" s="9"/>
      <c r="M39" s="9"/>
    </row>
    <row r="40" spans="1:13" x14ac:dyDescent="0.2">
      <c r="A40" s="9" t="s">
        <v>52</v>
      </c>
      <c r="B40" s="26">
        <v>701.16</v>
      </c>
      <c r="C40" s="24">
        <f>653.76+47.4</f>
        <v>701.16</v>
      </c>
      <c r="D40" s="9">
        <f t="shared" si="6"/>
        <v>0</v>
      </c>
      <c r="E40" s="9"/>
      <c r="F40" s="9"/>
      <c r="G40" s="9"/>
      <c r="H40" s="27">
        <f t="shared" si="7"/>
        <v>0</v>
      </c>
      <c r="I40" s="9"/>
      <c r="J40" s="9"/>
      <c r="K40" s="9">
        <f t="shared" si="8"/>
        <v>0</v>
      </c>
      <c r="L40" s="9"/>
      <c r="M40" s="9"/>
    </row>
    <row r="41" spans="1:13" x14ac:dyDescent="0.2">
      <c r="A41" s="13" t="s">
        <v>53</v>
      </c>
      <c r="B41" s="26">
        <v>6991.13</v>
      </c>
      <c r="C41" s="24">
        <v>6991.13</v>
      </c>
      <c r="D41" s="9">
        <f t="shared" si="6"/>
        <v>0</v>
      </c>
      <c r="E41" s="15"/>
      <c r="F41" s="27">
        <v>6991.73</v>
      </c>
      <c r="G41" s="27">
        <v>6991.73</v>
      </c>
      <c r="H41" s="27">
        <f t="shared" si="7"/>
        <v>0</v>
      </c>
      <c r="I41" s="9"/>
      <c r="J41" s="9"/>
      <c r="K41" s="9">
        <f t="shared" si="8"/>
        <v>0</v>
      </c>
      <c r="L41" s="9"/>
      <c r="M41" s="9"/>
    </row>
    <row r="42" spans="1:13" x14ac:dyDescent="0.2">
      <c r="A42" s="9" t="s">
        <v>54</v>
      </c>
      <c r="B42" s="26">
        <v>1310.76</v>
      </c>
      <c r="C42" s="24">
        <f>145.64+145.64+145.64+145.64+145.64+145.64+145.64+145.64+145.64</f>
        <v>1310.7599999999998</v>
      </c>
      <c r="D42" s="9">
        <f t="shared" si="6"/>
        <v>0</v>
      </c>
      <c r="E42" s="15"/>
      <c r="F42" s="15"/>
      <c r="G42" s="15"/>
      <c r="H42" s="27">
        <f t="shared" si="7"/>
        <v>0</v>
      </c>
      <c r="I42" s="9"/>
      <c r="J42" s="9"/>
      <c r="K42" s="9">
        <f t="shared" si="8"/>
        <v>0</v>
      </c>
      <c r="L42" s="9">
        <v>3600</v>
      </c>
      <c r="M42" s="9"/>
    </row>
    <row r="43" spans="1:13" x14ac:dyDescent="0.2">
      <c r="A43" s="13" t="s">
        <v>55</v>
      </c>
      <c r="B43" s="26"/>
      <c r="C43" s="24"/>
      <c r="D43" s="9">
        <f t="shared" si="6"/>
        <v>0</v>
      </c>
      <c r="E43" s="15"/>
      <c r="F43" s="27">
        <v>710</v>
      </c>
      <c r="G43" s="27">
        <f>335+375</f>
        <v>710</v>
      </c>
      <c r="H43" s="27">
        <f t="shared" si="7"/>
        <v>0</v>
      </c>
      <c r="I43" s="9"/>
      <c r="J43" s="9"/>
      <c r="K43" s="9">
        <f t="shared" si="8"/>
        <v>0</v>
      </c>
      <c r="L43" s="9"/>
      <c r="M43" s="9"/>
    </row>
    <row r="44" spans="1:13" x14ac:dyDescent="0.2">
      <c r="A44" s="13" t="s">
        <v>56</v>
      </c>
      <c r="B44" s="26"/>
      <c r="C44" s="24"/>
      <c r="D44" s="9">
        <f t="shared" si="6"/>
        <v>0</v>
      </c>
      <c r="E44" s="15"/>
      <c r="F44" s="27">
        <v>270</v>
      </c>
      <c r="G44" s="27">
        <v>270</v>
      </c>
      <c r="H44" s="27">
        <f t="shared" si="7"/>
        <v>0</v>
      </c>
      <c r="I44" s="9"/>
      <c r="J44" s="9"/>
      <c r="K44" s="9">
        <f t="shared" si="8"/>
        <v>0</v>
      </c>
      <c r="L44" s="9"/>
      <c r="M44" s="9"/>
    </row>
    <row r="45" spans="1:13" x14ac:dyDescent="0.2">
      <c r="A45" s="13" t="s">
        <v>57</v>
      </c>
      <c r="B45" s="26"/>
      <c r="C45" s="24"/>
      <c r="D45" s="9">
        <f t="shared" si="6"/>
        <v>0</v>
      </c>
      <c r="E45" s="15"/>
      <c r="F45" s="27">
        <v>439.75</v>
      </c>
      <c r="G45" s="27">
        <f>380+59.75</f>
        <v>439.75</v>
      </c>
      <c r="H45" s="27">
        <f t="shared" si="7"/>
        <v>0</v>
      </c>
      <c r="I45" s="9"/>
      <c r="J45" s="9"/>
      <c r="K45" s="9">
        <f t="shared" si="8"/>
        <v>0</v>
      </c>
      <c r="L45" s="9"/>
      <c r="M45" s="9"/>
    </row>
    <row r="46" spans="1:13" x14ac:dyDescent="0.2">
      <c r="A46" s="13" t="s">
        <v>58</v>
      </c>
      <c r="B46" s="26"/>
      <c r="C46" s="24"/>
      <c r="D46" s="9">
        <f t="shared" si="6"/>
        <v>0</v>
      </c>
      <c r="E46" s="15"/>
      <c r="F46" s="27">
        <v>5659</v>
      </c>
      <c r="G46" s="27">
        <v>5659</v>
      </c>
      <c r="H46" s="27">
        <f t="shared" si="7"/>
        <v>0</v>
      </c>
      <c r="I46" s="9"/>
      <c r="J46" s="9"/>
      <c r="K46" s="9">
        <f t="shared" si="8"/>
        <v>0</v>
      </c>
      <c r="L46" s="9"/>
      <c r="M46" s="9"/>
    </row>
    <row r="47" spans="1:13" x14ac:dyDescent="0.2">
      <c r="A47" s="15" t="s">
        <v>59</v>
      </c>
      <c r="B47" s="15"/>
      <c r="C47" s="23"/>
      <c r="D47" s="15">
        <f t="shared" si="6"/>
        <v>0</v>
      </c>
      <c r="E47" s="15"/>
      <c r="F47" s="15">
        <v>276.8</v>
      </c>
      <c r="G47" s="15">
        <v>276.8</v>
      </c>
      <c r="H47" s="15">
        <f>F47-G47</f>
        <v>0</v>
      </c>
      <c r="I47" s="9"/>
      <c r="J47" s="9"/>
      <c r="K47" s="9">
        <f>I47-J47</f>
        <v>0</v>
      </c>
      <c r="L47" s="9"/>
      <c r="M47" s="9"/>
    </row>
    <row r="48" spans="1:13" x14ac:dyDescent="0.2">
      <c r="A48" s="15" t="s">
        <v>60</v>
      </c>
      <c r="B48" s="28">
        <v>397176.45</v>
      </c>
      <c r="C48" s="25">
        <v>397176.45</v>
      </c>
      <c r="D48" s="15">
        <f t="shared" si="6"/>
        <v>0</v>
      </c>
      <c r="E48" s="15"/>
      <c r="F48" s="15">
        <v>8670</v>
      </c>
      <c r="G48" s="15">
        <v>8670</v>
      </c>
      <c r="H48" s="15">
        <f>F48-G48</f>
        <v>0</v>
      </c>
      <c r="I48" s="15"/>
      <c r="J48" s="15"/>
      <c r="K48" s="9">
        <f t="shared" ref="K48:K59" si="9">I48-J48</f>
        <v>0</v>
      </c>
      <c r="L48" s="15"/>
      <c r="M48" s="15"/>
    </row>
    <row r="49" spans="1:13" x14ac:dyDescent="0.2">
      <c r="A49" s="15" t="s">
        <v>61</v>
      </c>
      <c r="B49" s="28">
        <v>21034.25</v>
      </c>
      <c r="C49" s="25">
        <v>21034.25</v>
      </c>
      <c r="D49" s="15">
        <f t="shared" si="6"/>
        <v>0</v>
      </c>
      <c r="E49" s="9"/>
      <c r="F49" s="15">
        <v>4306</v>
      </c>
      <c r="G49" s="15">
        <v>4306</v>
      </c>
      <c r="H49" s="15">
        <f>F49-G49</f>
        <v>0</v>
      </c>
      <c r="I49" s="9"/>
      <c r="J49" s="9"/>
      <c r="K49" s="9">
        <f t="shared" si="9"/>
        <v>0</v>
      </c>
      <c r="L49" s="9"/>
      <c r="M49" s="9"/>
    </row>
    <row r="50" spans="1:13" x14ac:dyDescent="0.2">
      <c r="A50" s="15" t="s">
        <v>62</v>
      </c>
      <c r="B50" s="28">
        <v>148934.79</v>
      </c>
      <c r="C50" s="25">
        <v>148934.79</v>
      </c>
      <c r="D50" s="15">
        <f t="shared" si="6"/>
        <v>0</v>
      </c>
      <c r="E50" s="9"/>
      <c r="F50" s="15">
        <v>8006</v>
      </c>
      <c r="G50" s="15">
        <v>8006</v>
      </c>
      <c r="H50" s="15">
        <f>F50-G50</f>
        <v>0</v>
      </c>
      <c r="I50" s="9"/>
      <c r="J50" s="9"/>
      <c r="K50" s="9">
        <f t="shared" si="9"/>
        <v>0</v>
      </c>
      <c r="L50" s="9"/>
      <c r="M50" s="9"/>
    </row>
    <row r="51" spans="1:13" x14ac:dyDescent="0.2">
      <c r="A51" s="15" t="s">
        <v>63</v>
      </c>
      <c r="B51" s="28">
        <v>1055.22</v>
      </c>
      <c r="C51" s="25">
        <v>1055.22</v>
      </c>
      <c r="D51" s="15">
        <f>B51-C51</f>
        <v>0</v>
      </c>
      <c r="E51" s="9"/>
      <c r="F51" s="15">
        <v>9.24</v>
      </c>
      <c r="G51" s="15">
        <v>9.24</v>
      </c>
      <c r="H51" s="15">
        <f>F51-G51</f>
        <v>0</v>
      </c>
      <c r="I51" s="9"/>
      <c r="J51" s="9"/>
      <c r="K51" s="9">
        <f t="shared" si="9"/>
        <v>0</v>
      </c>
      <c r="L51" s="9"/>
      <c r="M51" s="9"/>
    </row>
    <row r="52" spans="1:13" x14ac:dyDescent="0.2">
      <c r="A52" s="15" t="s">
        <v>64</v>
      </c>
      <c r="B52" s="29"/>
      <c r="C52" s="25"/>
      <c r="D52" s="15">
        <f>B52-C52</f>
        <v>0</v>
      </c>
      <c r="E52" s="9"/>
      <c r="F52" s="9"/>
      <c r="G52" s="9"/>
      <c r="H52" s="9"/>
      <c r="I52" s="9"/>
      <c r="J52" s="9"/>
      <c r="K52" s="9">
        <f t="shared" si="9"/>
        <v>0</v>
      </c>
      <c r="L52" s="9"/>
      <c r="M52" s="9"/>
    </row>
    <row r="53" spans="1:13" x14ac:dyDescent="0.2">
      <c r="A53" s="15" t="s">
        <v>65</v>
      </c>
      <c r="B53" s="15">
        <f t="shared" ref="B53:J53" si="10">SUM(B54:B55)</f>
        <v>0</v>
      </c>
      <c r="C53" s="23">
        <f t="shared" si="10"/>
        <v>0</v>
      </c>
      <c r="D53" s="15">
        <f t="shared" si="10"/>
        <v>0</v>
      </c>
      <c r="E53" s="15">
        <f t="shared" si="10"/>
        <v>0</v>
      </c>
      <c r="F53" s="15">
        <f t="shared" si="10"/>
        <v>0</v>
      </c>
      <c r="G53" s="15">
        <f t="shared" si="10"/>
        <v>0</v>
      </c>
      <c r="H53" s="15">
        <f t="shared" si="10"/>
        <v>0</v>
      </c>
      <c r="I53" s="15">
        <f t="shared" si="10"/>
        <v>76620</v>
      </c>
      <c r="J53" s="15">
        <f t="shared" si="10"/>
        <v>76620</v>
      </c>
      <c r="K53" s="9">
        <f t="shared" si="9"/>
        <v>0</v>
      </c>
      <c r="L53" s="15">
        <f>SUM(L54:L55)</f>
        <v>0</v>
      </c>
      <c r="M53" s="15">
        <f>SUM(M54:M55)</f>
        <v>0</v>
      </c>
    </row>
    <row r="54" spans="1:13" x14ac:dyDescent="0.2">
      <c r="A54" s="13" t="s">
        <v>66</v>
      </c>
      <c r="B54" s="9"/>
      <c r="C54" s="24"/>
      <c r="D54" s="9"/>
      <c r="E54" s="9"/>
      <c r="F54" s="9"/>
      <c r="G54" s="9"/>
      <c r="H54" s="9">
        <f>F54-G54</f>
        <v>0</v>
      </c>
      <c r="I54" s="9">
        <v>50000</v>
      </c>
      <c r="J54" s="9">
        <v>50000</v>
      </c>
      <c r="K54" s="9">
        <f t="shared" si="9"/>
        <v>0</v>
      </c>
      <c r="L54" s="9"/>
      <c r="M54" s="9"/>
    </row>
    <row r="55" spans="1:13" x14ac:dyDescent="0.2">
      <c r="A55" s="13" t="s">
        <v>67</v>
      </c>
      <c r="B55" s="9"/>
      <c r="C55" s="24"/>
      <c r="D55" s="9">
        <f>D56+D57+D59+D60</f>
        <v>0</v>
      </c>
      <c r="E55" s="9"/>
      <c r="F55" s="9"/>
      <c r="G55" s="9"/>
      <c r="H55" s="9">
        <f>F55-G55</f>
        <v>0</v>
      </c>
      <c r="I55" s="9">
        <v>26620</v>
      </c>
      <c r="J55" s="9">
        <v>26620</v>
      </c>
      <c r="K55" s="9">
        <f t="shared" si="9"/>
        <v>0</v>
      </c>
      <c r="L55" s="9"/>
      <c r="M55" s="9"/>
    </row>
    <row r="56" spans="1:13" x14ac:dyDescent="0.2">
      <c r="A56" s="15" t="s">
        <v>68</v>
      </c>
      <c r="B56" s="15">
        <f>B57+B59</f>
        <v>0</v>
      </c>
      <c r="C56" s="23">
        <f>C57+C59</f>
        <v>0</v>
      </c>
      <c r="D56" s="15">
        <f>D57+D59</f>
        <v>0</v>
      </c>
      <c r="E56" s="15"/>
      <c r="F56" s="15">
        <f>F57+F59</f>
        <v>0</v>
      </c>
      <c r="G56" s="15">
        <f>G57+G59</f>
        <v>0</v>
      </c>
      <c r="H56" s="15">
        <f t="shared" ref="H56:M56" si="11">H57+H59</f>
        <v>0</v>
      </c>
      <c r="I56" s="15">
        <f>I57+I59+I58</f>
        <v>457176</v>
      </c>
      <c r="J56" s="15">
        <f>J57+J59+J58</f>
        <v>452380.25</v>
      </c>
      <c r="K56" s="9">
        <f t="shared" si="9"/>
        <v>4795.75</v>
      </c>
      <c r="L56" s="15">
        <f t="shared" si="11"/>
        <v>0</v>
      </c>
      <c r="M56" s="15">
        <f t="shared" si="11"/>
        <v>0</v>
      </c>
    </row>
    <row r="57" spans="1:13" x14ac:dyDescent="0.2">
      <c r="A57" s="9" t="s">
        <v>69</v>
      </c>
      <c r="B57" s="9"/>
      <c r="C57" s="24"/>
      <c r="D57" s="9">
        <f>D59+D60</f>
        <v>0</v>
      </c>
      <c r="E57" s="9"/>
      <c r="F57" s="9"/>
      <c r="G57" s="9"/>
      <c r="H57" s="9">
        <f>F57-G57</f>
        <v>0</v>
      </c>
      <c r="I57" s="9">
        <v>2397.6</v>
      </c>
      <c r="J57" s="9">
        <v>2397.6</v>
      </c>
      <c r="K57" s="9">
        <f t="shared" si="9"/>
        <v>0</v>
      </c>
      <c r="L57" s="9"/>
      <c r="M57" s="9"/>
    </row>
    <row r="58" spans="1:13" x14ac:dyDescent="0.2">
      <c r="A58" s="9" t="s">
        <v>70</v>
      </c>
      <c r="B58" s="9"/>
      <c r="C58" s="24"/>
      <c r="D58" s="9"/>
      <c r="E58" s="9"/>
      <c r="F58" s="9"/>
      <c r="G58" s="9"/>
      <c r="H58" s="9"/>
      <c r="I58" s="9">
        <f>2565.01+3975.64</f>
        <v>6540.65</v>
      </c>
      <c r="J58" s="9">
        <f>2565.01+3975.64</f>
        <v>6540.65</v>
      </c>
      <c r="K58" s="9">
        <f t="shared" si="9"/>
        <v>0</v>
      </c>
      <c r="L58" s="9"/>
      <c r="M58" s="9"/>
    </row>
    <row r="59" spans="1:13" x14ac:dyDescent="0.2">
      <c r="A59" s="30" t="s">
        <v>71</v>
      </c>
      <c r="B59" s="9"/>
      <c r="C59" s="24"/>
      <c r="D59" s="9">
        <f>D60+D61</f>
        <v>0</v>
      </c>
      <c r="E59" s="9"/>
      <c r="F59" s="9"/>
      <c r="G59" s="9"/>
      <c r="H59" s="9">
        <f>F59-G59</f>
        <v>0</v>
      </c>
      <c r="I59" s="9">
        <v>448237.75</v>
      </c>
      <c r="J59" s="9">
        <f>175092+268350</f>
        <v>443442</v>
      </c>
      <c r="K59" s="9">
        <f t="shared" si="9"/>
        <v>4795.75</v>
      </c>
      <c r="L59" s="9"/>
      <c r="M59" s="9"/>
    </row>
    <row r="61" spans="1:13" ht="15.75" customHeight="1" x14ac:dyDescent="0.2">
      <c r="C61" t="s">
        <v>72</v>
      </c>
    </row>
  </sheetData>
  <sheetProtection selectLockedCells="1" selectUnlockedCells="1"/>
  <mergeCells count="5">
    <mergeCell ref="A1:K1"/>
    <mergeCell ref="B2:D2"/>
    <mergeCell ref="F2:H2"/>
    <mergeCell ref="I2:K2"/>
    <mergeCell ref="L2:M2"/>
  </mergeCells>
  <pageMargins left="0.45" right="0.1701388888888889" top="0.27986111111111112" bottom="0.37986111111111109" header="0.51180555555555551" footer="0.51180555555555551"/>
  <pageSetup paperSize="9" scale="71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34</vt:lpstr>
      <vt:lpstr>'34'!Область_печати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</cp:lastModifiedBy>
  <dcterms:created xsi:type="dcterms:W3CDTF">2020-01-08T14:31:02Z</dcterms:created>
  <dcterms:modified xsi:type="dcterms:W3CDTF">2020-01-08T14:31:20Z</dcterms:modified>
</cp:coreProperties>
</file>