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9980" windowHeight="7815"/>
  </bookViews>
  <sheets>
    <sheet name="1010 " sheetId="1" r:id="rId1"/>
    <sheet name="1021_" sheetId="2" r:id="rId2"/>
    <sheet name="1022_" sheetId="3" r:id="rId3"/>
    <sheet name="1070_" sheetId="4" r:id="rId4"/>
    <sheet name="1091" sheetId="5" r:id="rId5"/>
    <sheet name="1151" sheetId="6" r:id="rId6"/>
  </sheets>
  <definedNames>
    <definedName name="_xlnm.Print_Area" localSheetId="0">'1010 '!$A$2:$K$104</definedName>
    <definedName name="_xlnm.Print_Area" localSheetId="1">'1021_'!$A$1:$K$115</definedName>
    <definedName name="_xlnm.Print_Area" localSheetId="2">'1022_'!$A$1:$K$93</definedName>
    <definedName name="_xlnm.Print_Area" localSheetId="3">'1070_'!$A$1:$K$87</definedName>
    <definedName name="_xlnm.Print_Area" localSheetId="4">'1091'!$A$1:$L$106</definedName>
    <definedName name="_xlnm.Print_Area" localSheetId="5">'1151'!$A$1:$K$75</definedName>
  </definedNames>
  <calcPr calcId="125725"/>
</workbook>
</file>

<file path=xl/calcChain.xml><?xml version="1.0" encoding="utf-8"?>
<calcChain xmlns="http://schemas.openxmlformats.org/spreadsheetml/2006/main">
  <c r="F62" i="6"/>
  <c r="J62" s="1"/>
  <c r="J60"/>
  <c r="J59"/>
  <c r="J58"/>
  <c r="J57"/>
  <c r="F51"/>
  <c r="H64" s="1"/>
  <c r="H50"/>
  <c r="H51" s="1"/>
  <c r="D50"/>
  <c r="D51" s="1"/>
  <c r="F44"/>
  <c r="D44"/>
  <c r="F64" s="1"/>
  <c r="J64" s="1"/>
  <c r="H43"/>
  <c r="H44" s="1"/>
  <c r="D43"/>
  <c r="J93" i="5"/>
  <c r="J90"/>
  <c r="J89"/>
  <c r="J88"/>
  <c r="J86"/>
  <c r="J85"/>
  <c r="J82"/>
  <c r="J81"/>
  <c r="J80"/>
  <c r="J79"/>
  <c r="J78"/>
  <c r="J77"/>
  <c r="J76"/>
  <c r="J75"/>
  <c r="J74"/>
  <c r="J72"/>
  <c r="J71"/>
  <c r="H70"/>
  <c r="J70" s="1"/>
  <c r="J69"/>
  <c r="J68"/>
  <c r="J67"/>
  <c r="J66"/>
  <c r="D60"/>
  <c r="F84" s="1"/>
  <c r="H59"/>
  <c r="H60" s="1"/>
  <c r="F59"/>
  <c r="F60" s="1"/>
  <c r="H84" s="1"/>
  <c r="D59"/>
  <c r="H52"/>
  <c r="H51"/>
  <c r="F50"/>
  <c r="H50" s="1"/>
  <c r="H49"/>
  <c r="F49"/>
  <c r="F48"/>
  <c r="D48"/>
  <c r="H48" s="1"/>
  <c r="F47"/>
  <c r="F53" s="1"/>
  <c r="D47"/>
  <c r="H47" s="1"/>
  <c r="H53" s="1"/>
  <c r="J77" i="4"/>
  <c r="J76"/>
  <c r="J75"/>
  <c r="H74"/>
  <c r="J74" s="1"/>
  <c r="J73"/>
  <c r="F73"/>
  <c r="J71"/>
  <c r="F71"/>
  <c r="J69"/>
  <c r="J68"/>
  <c r="J67"/>
  <c r="J65"/>
  <c r="J64"/>
  <c r="J63"/>
  <c r="H63"/>
  <c r="J62"/>
  <c r="J61"/>
  <c r="J60"/>
  <c r="J59"/>
  <c r="F53"/>
  <c r="H72" s="1"/>
  <c r="F52"/>
  <c r="D52"/>
  <c r="H52" s="1"/>
  <c r="H53" s="1"/>
  <c r="H45"/>
  <c r="F45"/>
  <c r="F44"/>
  <c r="H44" s="1"/>
  <c r="H43"/>
  <c r="D43"/>
  <c r="D42"/>
  <c r="H42" s="1"/>
  <c r="J84" i="3"/>
  <c r="J83"/>
  <c r="J81"/>
  <c r="J80"/>
  <c r="J79"/>
  <c r="J76"/>
  <c r="J75"/>
  <c r="J74"/>
  <c r="J73"/>
  <c r="J71"/>
  <c r="J70"/>
  <c r="H70"/>
  <c r="H69"/>
  <c r="J69" s="1"/>
  <c r="J68"/>
  <c r="H68"/>
  <c r="J67"/>
  <c r="J66"/>
  <c r="J65"/>
  <c r="J64"/>
  <c r="J63"/>
  <c r="F57"/>
  <c r="H78" s="1"/>
  <c r="D56"/>
  <c r="H56" s="1"/>
  <c r="H57" s="1"/>
  <c r="H55"/>
  <c r="F55"/>
  <c r="D55"/>
  <c r="D57" s="1"/>
  <c r="F78" s="1"/>
  <c r="J78" s="1"/>
  <c r="F49"/>
  <c r="R49" s="1"/>
  <c r="R48"/>
  <c r="P48"/>
  <c r="T48" s="1"/>
  <c r="H48"/>
  <c r="F48"/>
  <c r="T47"/>
  <c r="H47"/>
  <c r="T46"/>
  <c r="D46"/>
  <c r="H46" s="1"/>
  <c r="H45"/>
  <c r="D45"/>
  <c r="D49" s="1"/>
  <c r="P49" s="1"/>
  <c r="P107" i="2"/>
  <c r="P108" s="1"/>
  <c r="Q105"/>
  <c r="J105"/>
  <c r="J104"/>
  <c r="J103"/>
  <c r="J102"/>
  <c r="R100"/>
  <c r="Q100"/>
  <c r="P100"/>
  <c r="S100" s="1"/>
  <c r="J99"/>
  <c r="J98"/>
  <c r="J95"/>
  <c r="H95"/>
  <c r="J94"/>
  <c r="J93"/>
  <c r="J92"/>
  <c r="J91"/>
  <c r="J90"/>
  <c r="J88"/>
  <c r="J87"/>
  <c r="F85"/>
  <c r="J85" s="1"/>
  <c r="J84"/>
  <c r="J83"/>
  <c r="H82"/>
  <c r="J82" s="1"/>
  <c r="J81"/>
  <c r="H81"/>
  <c r="J80"/>
  <c r="H80"/>
  <c r="J79"/>
  <c r="H79"/>
  <c r="J78"/>
  <c r="F78"/>
  <c r="J77"/>
  <c r="F77"/>
  <c r="J76"/>
  <c r="F76"/>
  <c r="J75"/>
  <c r="H75"/>
  <c r="J74"/>
  <c r="H74"/>
  <c r="J73"/>
  <c r="H73"/>
  <c r="J72"/>
  <c r="F72"/>
  <c r="J71"/>
  <c r="F71"/>
  <c r="J70"/>
  <c r="J69"/>
  <c r="F63"/>
  <c r="H97" s="1"/>
  <c r="H62"/>
  <c r="H61"/>
  <c r="D60"/>
  <c r="H60" s="1"/>
  <c r="F54"/>
  <c r="D54"/>
  <c r="H53"/>
  <c r="F53"/>
  <c r="H52"/>
  <c r="H51"/>
  <c r="F51"/>
  <c r="H50"/>
  <c r="F50"/>
  <c r="D50"/>
  <c r="H49"/>
  <c r="H54" s="1"/>
  <c r="D49"/>
  <c r="J95" i="1"/>
  <c r="J94"/>
  <c r="J93"/>
  <c r="J92"/>
  <c r="F91"/>
  <c r="J91" s="1"/>
  <c r="J88"/>
  <c r="J87"/>
  <c r="J86"/>
  <c r="J85"/>
  <c r="J84"/>
  <c r="J83"/>
  <c r="J81"/>
  <c r="J80"/>
  <c r="J79"/>
  <c r="J78"/>
  <c r="J77"/>
  <c r="H76"/>
  <c r="J76" s="1"/>
  <c r="J75"/>
  <c r="J74"/>
  <c r="J73"/>
  <c r="J72"/>
  <c r="H64"/>
  <c r="D64"/>
  <c r="F63"/>
  <c r="F65" s="1"/>
  <c r="D63"/>
  <c r="D65" s="1"/>
  <c r="F56"/>
  <c r="H56" s="1"/>
  <c r="H55"/>
  <c r="F55"/>
  <c r="H54"/>
  <c r="F54"/>
  <c r="D54"/>
  <c r="H53"/>
  <c r="H57" s="1"/>
  <c r="F53"/>
  <c r="F57" s="1"/>
  <c r="D53"/>
  <c r="D57" s="1"/>
  <c r="J84" i="5" l="1"/>
  <c r="D53"/>
  <c r="H46" i="4"/>
  <c r="D53"/>
  <c r="F72" s="1"/>
  <c r="J72" s="1"/>
  <c r="D46"/>
  <c r="F46"/>
  <c r="H49" i="3"/>
  <c r="T49" s="1"/>
  <c r="D63" i="2"/>
  <c r="H100"/>
  <c r="J100" s="1"/>
  <c r="F90" i="1"/>
  <c r="J90" s="1"/>
  <c r="H90"/>
  <c r="H63"/>
  <c r="H65" s="1"/>
  <c r="H63" i="2" l="1"/>
  <c r="F97"/>
  <c r="J97" s="1"/>
</calcChain>
</file>

<file path=xl/sharedStrings.xml><?xml version="1.0" encoding="utf-8"?>
<sst xmlns="http://schemas.openxmlformats.org/spreadsheetml/2006/main" count="930" uniqueCount="353">
  <si>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</si>
  <si>
    <t>ПАСПОРТ
бюджетної програми місцевого бюджету на 2021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</si>
  <si>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</si>
  <si>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</si>
  <si>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</si>
  <si>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</si>
  <si>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</si>
  <si>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</si>
  <si>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0611010    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</si>
  <si>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1010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</si>
  <si>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0910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</si>
  <si>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 дошкільної освіти 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</si>
  <si>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</si>
  <si>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545 462 728,37  гривень, у тому числі загального фонду — 472 588 313,00 гривень та спеціального фонду — 72 874 415,37 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</si>
  <si>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</si>
  <si>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</si>
  <si>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</si>
  <si>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 України  "Про охорону дитинства" № 2402-III від 26.04.2001 (із змінами і доповненнями)</t>
  </si>
  <si>
    <t>Закон України “Про освіту” № 2145- VІІI від 05.09.2017 року  (із змінами і доповненнями)</t>
  </si>
  <si>
    <t>Закон України "Про дошкільну освіту" № 2628-III від 11.07.2001 (із змінами і доповненнями)</t>
  </si>
  <si>
    <t>Наказ Міністерства фінансів України № 836   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</si>
  <si>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</si>
  <si>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Державної служби якості освіти України № 01-11/71 від 30 листопада 2020 року "Про затвердження Методичних рекомендацій з питань формування внутрішньої системи забезпечення якості освіти у закладах дошкільної освіти"</t>
  </si>
  <si>
    <t>Постанова Кабінету Міністрів України  №1298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</si>
  <si>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 Кабінету Міністрів України № 88 від 14.02.2017 року "Про затвердження Порядку та умов надання субвенції з державного бюджету місцевим бюджетам на надання державної підтримки  особам з особливими освітніми потребами" (із змінами і доповненнями)</t>
  </si>
  <si>
    <t>Рішення сесії міської ради №2 від 29.12.2016 року  "Програма розвитку освіти міста Хмельницького на 2017-2021 роки"</t>
  </si>
  <si>
    <t>Рішення сесії міської ради №3 від 12.07.2017 року  "Про внесення змін до Програми розвитку освіти міста Хмельницького на 2017-2021 роки"</t>
  </si>
  <si>
    <t xml:space="preserve">Рішення тридцять другої сесії місько ради №9 від 26.06.2019 року "Про затвердження Програми бюджетування за участі громадськості (Бюджет участі) міста Хмельницького на 2020-2022 роки" </t>
  </si>
  <si>
    <t>Рішення п’ятої сесії міської ради №44 від 21.04.2021 року "Про внесення змін до рішення міської ради від 26.06.2019 року №9"</t>
  </si>
  <si>
    <t>Рішення сесії Хмельницької міської ради  №14 від 23.12.2020 року "Про бюджет Хмельницької міської територіальної громади на 2021 рік"</t>
  </si>
  <si>
    <t>Рішення сесії Хмельницької міської ради №27 від  21.04.2021 року  "Про внесення змін до  бюджету Хмельницької міської територіальної громади на 2021 рік"</t>
  </si>
  <si>
    <t xml:space="preserve">Протокол №17 від 02.06.2021 року засідання постійної комісії з питань планування, бюджету, фінансів та децентралізації </t>
  </si>
  <si>
    <t>Рішення сесії Хмельницької міської ради №3 від 14.07.2021 року "Про внесення змін до бюджету Хмельницької міської територіальної громади на 2021 рік"</t>
  </si>
  <si>
    <t>Рішення сесії Хмельницької міської ради  №3 від 20.10.2021 року "Про внесення змін до бюджету Хмельницької міської територіальної громади на 2021 рік"</t>
  </si>
  <si>
    <t xml:space="preserve">Протокол №29 від 04.11.2021 року засідання постійної комісії з питань планування, бюджету, фінансів та децентралізації </t>
  </si>
  <si>
    <t xml:space="preserve">Протокол № 31 від 25.11.2021 року засідання постійної комісії з питань планування, бюджету, фінансів та децентралізації 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</si>
  <si>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</si>
  <si>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</si>
  <si>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</si>
  <si>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r>
      <rPr>
        <sz val="12"/>
        <rFont val="Times New Roman"/>
        <family val="1"/>
      </rPr>
      <t>Реалізація основних завдань дошкільної освіти, збереження  та зміцнення фізичного і психологічного здоров’я  дітей,формування їх особистості, розвиток творчих здібностей та нахилів, забезпечення соціальної адаптації та готовності продовжувати освіту.</t>
    </r>
  </si>
  <si>
    <r>
      <rPr>
        <sz val="12"/>
        <rFont val="Times New Roman"/>
        <family val="1"/>
      </rPr>
      <t>Надання всебічної допомоги сім’ї  у розвитку, вихованні та навчанні дитини.</t>
    </r>
  </si>
  <si>
    <r>
      <rPr>
        <sz val="12"/>
        <rFont val="Times New Roman"/>
        <family val="1"/>
      </rPr>
      <t>Забезпечення доступності дошкільної освіти в комунальних закладах дошкільної освіти у межах державних вимог до змісту, рівня й обсягу дошкільної освіти та обов’язкову дошкільну освіту дітей старшого дошкільного віку.</t>
    </r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</si>
  <si>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надання дошкільної освіти дошкільними навчальними закладами</t>
    </r>
  </si>
  <si>
    <t> 8.Завдання бюджетної програми:</t>
  </si>
  <si>
    <t>Завдання</t>
  </si>
  <si>
    <t>Створення належних умов для надання якісної дошкільної освіти та виховання дітей.</t>
  </si>
  <si>
    <t>Створення та забезпечення здорового, безпечного, комфотрного середовища для всіх учасників процесу</t>
  </si>
  <si>
    <t>Підвищення якості освітньої діяльності закладу</t>
  </si>
  <si>
    <t>Створення безбарьєрного простору та організація роботи з дітьми з особливими освітніми потребами</t>
  </si>
  <si>
    <t>Протидія та профілактика булінгу в закладах дошкільної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</si>
  <si>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</si>
  <si>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</si>
  <si>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</si>
  <si>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</si>
  <si>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</si>
  <si>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</si>
  <si>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дошкільної освіти</t>
  </si>
  <si>
    <t>Організація харчування в закладах дошкільної  освіти</t>
  </si>
  <si>
    <t>Проведення капітальних ремонтів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</si>
  <si>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</si>
  <si>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</si>
  <si>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</si>
  <si>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</si>
  <si>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 розвитку освіти  Хмельницької міської територіальної громади  на 2017-2021 роки (із змінами і доповненнями)</t>
  </si>
  <si>
    <t xml:space="preserve">Програма бюджетування за участі громадськості (Бюджет участі) міста Хмельницького на 2020-2022 роки 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</si>
  <si>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</si>
  <si>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</si>
  <si>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</si>
  <si>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</si>
  <si>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</si>
  <si>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Кількість закладів дошкільної освіти</t>
  </si>
  <si>
    <t>од.</t>
  </si>
  <si>
    <t>Мережа закладів дошкільної освіти</t>
  </si>
  <si>
    <t>Кількість груп</t>
  </si>
  <si>
    <t>Середньорічна кількість педагогічних працівників</t>
  </si>
  <si>
    <t>Штатний розпис, тарифікація</t>
  </si>
  <si>
    <t>Всього- середньорічне число ставок (штатних одиниць)</t>
  </si>
  <si>
    <t>Капітальний ремонт підвальних приміщень, (зовнішнє опорядження та утеплення фасадів, заміна покрівлі), пожежної сигналізації (в тому числі виготовлення проектно-кошторисної документації) ДНЗ №6, ДНЗ №21, ДНЗ №18</t>
  </si>
  <si>
    <t>грн</t>
  </si>
  <si>
    <t>Рішення  сесії Хмельницької міської ради від 23.12.2020 року № 14, Рішення сесії Хмельницької міської ради від 21.04.2021 року №27</t>
  </si>
  <si>
    <t xml:space="preserve">Капітальний ремонт огорожі ДНЗ № 24 "Барвінок",  ДНЗ № 35 "Чебурашка",  ДНЗ №55 (в тому числі виготовлення проектно-кошторисної документації), капітальний ремонт існуючих приміщень корпусу №1, ДНЗ №25 "Калинонька", інженерних систем, улаштування дашків та відмостки в ДНЗ №54 "Пізнайко", капітальний ремонт даху з впровадженням заходів по енергозбереженню ДНЗ №25 "Калинонька" (в тому числі виготовлення проектно-кошторисної  документації) </t>
  </si>
  <si>
    <t>Рішення сесії Хмельницької міської ради від 23.12.2020 року № 14, рішення сесії Хмельницької міської ради від 21.04.2021 року №27, рішення сесії Хмельницької міської ради від 14.07.2021 року № 3</t>
  </si>
  <si>
    <t>Поточні ремонти санвузлів 5 дошкільних закладів</t>
  </si>
  <si>
    <t xml:space="preserve">Рішення  сесії Хмельницької міської ради від 23.12.2020 року № 14 </t>
  </si>
  <si>
    <t>Придбання обладнання для ігрових майданчиків для 53-х дошкільних закладів</t>
  </si>
  <si>
    <t>Обсяг видатків на виконання  4-х громадських проектів в ДНЗ № 43, ДНЗ №1, ДНЗ №32</t>
  </si>
  <si>
    <t xml:space="preserve">Рішення  сесії Хмельницької міської ради від 23.12.2020 року № 14, рішення  сесії Хмельницької міської ради від 14.07.2021 року № 3 </t>
  </si>
  <si>
    <t>Придбання обладнання  і предметів довгострокового користування</t>
  </si>
  <si>
    <t xml:space="preserve">Рішення сесії Хмельницької міської ради від 21.04.2021 року №27 </t>
  </si>
  <si>
    <t xml:space="preserve">Обслуговування газопостачання закладів ОТГ, поточний ремонт підлоги ДНЗ №23. </t>
  </si>
  <si>
    <t xml:space="preserve"> Рішення сесії Хмельницької міської ради від 20.10.2021 року № 3. </t>
  </si>
  <si>
    <t>продукту</t>
  </si>
  <si>
    <t>Кількість дітей, що відвідують заклади дошкільної освіти</t>
  </si>
  <si>
    <t>осіб</t>
  </si>
  <si>
    <t>Кількість дошкільних закладів, в яких будуть проведені поточні ремонти  санвузлів</t>
  </si>
  <si>
    <t>Рішення  сесії Хмельницької міської ради від 23.12.2020 року № 14</t>
  </si>
  <si>
    <t xml:space="preserve">Кількість дошкільних закладів, обслуговування газопостачання закладів ОТГ, поточний ремонт підлоги ДНЗ №23. </t>
  </si>
  <si>
    <t>Кількість закладів, в яких будуть проведені капітальні ремонти підвальних приміщень з влаштуванням дренажної системи, пожежної сигналізації, зовнішнє опорядження та утеплення фасадів, огорожі (в т.ч. виготовлення ПКД)</t>
  </si>
  <si>
    <t>Рішення сесії Хмельницької міської ради від 23.12.2020 року № 14, рішення сесії Хмельницької міської ради від 21.04.2021 року №27,  рішення сесії Хмельницької міської ради від 14.07.2021 року № 3</t>
  </si>
  <si>
    <t>Кількість закладів яким виділено кошти на виконання громадських проєктів</t>
  </si>
  <si>
    <t>Кількість закладів, в яких буде придбано обладнання для  ігрових майданчиків</t>
  </si>
  <si>
    <t>ефективності</t>
  </si>
  <si>
    <t>Витрати на перебування 1 дитини в закладі дошкільної освіти</t>
  </si>
  <si>
    <t>Розрахунок</t>
  </si>
  <si>
    <t>Чисельність  дітей  в розрахунку на 1 педагогічного працівника</t>
  </si>
  <si>
    <t>якості</t>
  </si>
  <si>
    <t>Динаміка охоплення дітей дошкільною освітою</t>
  </si>
  <si>
    <t>%</t>
  </si>
  <si>
    <t>Звітність</t>
  </si>
  <si>
    <t>Відсоток  відвідування</t>
  </si>
  <si>
    <t>Динаміка росту власних надходжень в порівнянні з минулим роком</t>
  </si>
  <si>
    <t>Відсоток захищених статей видатків в загальному обсязі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</si>
  <si>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</si>
  <si>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</si>
  <si>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</si>
  <si>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</si>
  <si>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</si>
  <si>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</si>
  <si>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</si>
  <si>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</si>
  <si>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Кумарьова _______________</t>
  </si>
  <si>
    <t>Ярослава Балабась 70 46 06</t>
  </si>
  <si>
    <r>
      <t xml:space="preserve">3. </t>
    </r>
    <r>
      <rPr>
        <u/>
        <sz val="12"/>
        <rFont val="Times New Roman"/>
        <family val="1"/>
        <charset val="204"/>
      </rPr>
      <t xml:space="preserve">0611021    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</si>
  <si>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</si>
  <si>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0921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</si>
  <si>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загальної середньої освіти закладами загальної середньої освіти </t>
  </si>
  <si>
    <r>
      <t xml:space="preserve">
4. Обсяг бюджетних призначень / бюджетних асигнувань — 373 951 478,03 гривень, у тому числі загального фонду — 296 334 563,14 гривень та спеціального фонду — 77 616 914,89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</si>
  <si>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</si>
  <si>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Закон України № 2402-III від 26.04.2001 "Про охорону дитинства" (із змінами і доповненнями)</t>
  </si>
  <si>
    <t>Закон України № 2145- VІІI від 05.09.2017 року “Про освіту”   (із змінами і доповненнями)</t>
  </si>
  <si>
    <t>Закон України № 463-IX від 16.01.2020 року “Про загальну середню освіту” (із змінами і доповненнями)</t>
  </si>
  <si>
    <t>Наказ Міністерства фінансів України № 1480 від 30.11.2020 року 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</si>
  <si>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Рішення сесії міської ради  №20 від 25.01.2017 року Комплексна програма «Піклування» в м. Хмельницькому на 2017-2021 роки (із змінами і доповненнями)</t>
  </si>
  <si>
    <t>Рішення сесії Хмельницької міської ради від №14 23.12.2020 року "Про бюджет Хмельницької міської територіальної громади на 2021 рік"</t>
  </si>
  <si>
    <t>Рішення сесії Хмельницької міської ради від № 27 21.04.2021 року  "Про внесення змін до  бюджету Хмельницької міської територіальної громади на 2021 рік"</t>
  </si>
  <si>
    <t xml:space="preserve">Протокол № 17 від 02.06.2021 року засідання постійної комісії з питань планування, бюджету, фінансів та децентралізації </t>
  </si>
  <si>
    <t xml:space="preserve">Протокол № 18 від 23.06.2021 року засідання постійної комісії з питань планування, бюджету, фінансів та децентралізації </t>
  </si>
  <si>
    <t>Рішення сесії Хмельницької міської ради № 3  від 14.07.2021 року  "Про внесення змін до  бюджету Хмельницької міської територіальної громади на 2021 рік"</t>
  </si>
  <si>
    <t xml:space="preserve">Протокол № 23 від 13.08.2021 року засідання постійної комісії з питань планування, бюджету, фінансів та децентралізації </t>
  </si>
  <si>
    <t xml:space="preserve">Протокол № 24 від 06.09.2021 року засідання постійної комісії з питань планування, бюджету, фінансів та децентралізації </t>
  </si>
  <si>
    <t>Рішення сесії Хмельницької міської ради № 3 від 20.10.2021 року "Про внесення змін до бюджету Хмельницької міської територіальної громади на 2021 рік"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</si>
  <si>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</si>
  <si>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 надання послуг  денними закладами загальної середньої освіти</t>
    </r>
  </si>
  <si>
    <t>Забезпечити надання відповідних послуг денними закладами загальної середньої освіти.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</si>
  <si>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</si>
  <si>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</si>
  <si>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Реконструкція та реставрація, будівництво</t>
  </si>
  <si>
    <t>Комплексна програма «Піклування» в Хмельницькій міській територіальній громаді на 2017-2021 роки (із змінами і доповненнями)</t>
  </si>
  <si>
    <t>Одиниця вим.</t>
  </si>
  <si>
    <t>Кількість закладів</t>
  </si>
  <si>
    <t>Мережа шкіл,звіт ЗНЗ - 1</t>
  </si>
  <si>
    <t>Кількість класів</t>
  </si>
  <si>
    <t>Середньорічна кількість педагогічного персоналу</t>
  </si>
  <si>
    <t xml:space="preserve">Реконструкція, будівництво та капітальні ремонти спортивних  майданчиків під мультифункціональні майданчики для занять ігровими видами спорту НВО №5, НВК № 2, СЗОШ №6, СЗОШ №13, НВК №31, СЗОШ №12, ЗОШ №22, СЗОШ №18, Пирогівецького ліцею (в тому числі виготовлення проєктно-кошторисної документації). Капітальний ремонт існуючого приміщення НВК №4 під спортивну залу для початкових класів та шкільний буфет (в тому числі виготовлення проектоно-кошторисної докуметації), виготовлення проєктно-кошторисної документації на реконструкцію плоского покриття з улаштуванням шатрового даху над приміщеннями спортивного залу та їдальні СЗОШ №21, реконструкція будівлі Шаровечківської ЗОШ, СЗОШ № 19, виготовлення проєктно-кошторисної документації на реконструкцію спортивного майданчику СЗОШ №18 </t>
  </si>
  <si>
    <t>Рішення  сесії Хмельницької міської ради від 23.12.2020 року №14. Рішення сесії Хмельницької міської ради від 21.04.2021 року №27. Рішення сесії Хмельницької міської ради від 14.07.2021 року №3. Протокол № 24 засідання постійної комісії з питань планування, бюджету, фінансів та децентралізації від 06.09.2021 року. Рішення сесії Хмельницької міської ради від 20.10.2021 року № 3.</t>
  </si>
  <si>
    <t>Реконструкція та капітальний ремонт пожежної сигналізаці НВК №4, спортзалу СЗОШ №19, системи водопостачання та будівництво мережі каналізації СЗОШ №19; огорожі НВК №31, плоского покриття  (в тому числі виготовлення проєктно-кошторисної документації), капітальний ремонт з теплоізоляції (термомодернізації) цоколя СЗОШ №14 (в тому числі виготовлення проектно-кошторисної документації), даху Давидковецької ЗОШ, приміщення СЗОШ №18, НВК №10, сантехнічних мереж приміщень (в тому числі виготовлення проектно-кошторисної документації), а саме: СЗОШ №7, ЗОШ 14, НВК №2.</t>
  </si>
  <si>
    <t>Рішення  сесії Хмельницької міської ради від 23.12.2020 року №14, рішення сесії Хмельницької міської ради від 21.04.2021 року №27, рішення сесії Хмельницької міської ради від 21.04.2021 року №27, рішення сесії Хмельницької міської ради від 14.07.2021 року №3, рішення сесії Хмельницької міської ради від 20.10.2021 року № 3.</t>
  </si>
  <si>
    <t xml:space="preserve">Реконструкція існуючих газових мереж з заміною ВОГ теплогенераторної Черепівської філії Іванковецького ліцею, учбового корпусу Шаровечківської ЗОШ І-ІІІ ст., Олешинської гімназії  (в тому числі виготовлення проектно-кошторисної документації)   </t>
  </si>
  <si>
    <t>Рішення сесії Хмельницької міської ради від 14.07.2021 року № 3, рішення сесії Хмельницької міської ради від 20.10.2021 року № 3.</t>
  </si>
  <si>
    <t>Проведення поточного ремонту покрівлі НВО №28, НВК №6;  ремонт приміщень та прилеглої території ЗОШ №25; ремонт приміщень СЗОШ№1; ремонт гумового покриття спортмайданчика ЗОШ № 4; системи електропостачання СЗОШ №19; ресурсної кімнати СЗОШ №6; системи каналізації СЗОШ №14; поточний ремонт території (асфальтування) та обстеження і оцінка основних несучих, огороджувальних конструкцій та інженерних мереж НВК №2; демонтаж будівлі  ЗОШ №14; поточного ремонту укосів та благоустрою території НВК №4; проведення ямкового ремонту асфальтобетонного покриття території, підключення до мережі інтернет класів нового навчального корпусу, налагодження системи пожежогасіння та виготовлення технічного паспорту нового корпусу НВО №1; просочення вогнезахисним засобом дерев'яних конструкцій СЗОШ № 6,18, Колегіум ім. Козубняка; поточний ремонт приміщення СЗОШ №12; поточний ремонт підлоги ЗОШ №24, поточний ремонт спортивної зали ЗОШ №8.</t>
  </si>
  <si>
    <t xml:space="preserve">Рішення  сесії Хмельницької міської ради від 23.12.2020 року №14.Рішення сесії Хмельницької міської ради від 21.04.2021 року №27. Протокол № 18 засідання постійної комісії з питань планування, бюджету, фінансів та децентралізації від 23.06.2021 року. Рішення сесії Хмельницької міської ради від 14.07.2021 року № 3. Рішення сесії Хмельницької міської ради від 20.10.2021 року № 3. Протокол №29 від 04.11.2021 року засідання постійної комісії з питань планування, бюджету, фінансів та децентралізації </t>
  </si>
  <si>
    <t>Введення в експлуатацію ліфта; оплати підключення телефону та до мережі інтернет, послуг зв'язку та інтернет, обслуговування пожежної сигналізації  новоствореної Початкової школи № 1 (м-н Озерна), проведення первинної технічної інвентаризації нежитлової будівлі (приміщення) з внесенням даних в Єдину державну систему у сфері будівництва та виготовленням технічного паспорта за адресую; огородження земельної ділянки  по вул. Січових стрільців.</t>
  </si>
  <si>
    <t>Поточні ремонти санвузлів шкіл ЗОШ №18, НВК №4, НВО №5, НВК №9, НВК №31</t>
  </si>
  <si>
    <t>Рішення  сесії Хмельницької міської ради від 23.12.2020 року № 14, рішення сесії Хмельницької міської ради від 21.04.2021 року №27, рішення сесії Хмельницької міської ради від 14.07.2021 року № 3, рішення сесії Хмельницької міської ради від 20.10.2021 року № 3.</t>
  </si>
  <si>
    <t>Придбання SMARTBOARD для 8 шкіл Хмельницької територіальної громади, макету (навчальний посібник) масово-габаритний автомат Калашникова ММГ АК-74 СЗОШ № 19 для занять з предмету "Захист Вітчизни", підйомника для маломобільних груп населення СЗОШ №1; 2 од. пневматичної сброї НВК №10, гімнастичних матів для НВО №5, паливно-мастильних матеріалів для 5 закладів (для перевезення учнів), придбання вхідних дверей СЗОШ №1, протипожежних дверей Колегіум ім. В. Козубняка, поповнення бібліотечного фонду новоствореної Початкової школи №1, придбання лічильника тепла та циркуляційного насосу НВК №7</t>
  </si>
  <si>
    <t>Рішення  сесії Хмельницької міської ради від 23.12.2020 року №14, рішення сесії Хмельницької міської ради від 21.04.2021 року №27, рішення сесії Хмельницької міської ради від 14.07.2021 року № 3, рішення сесії Хмельницької міської ради від 20.10.2021 року № 3.</t>
  </si>
  <si>
    <t>Придбання обладнання для харчоблоків закладів загальної середньої освіти</t>
  </si>
  <si>
    <t>Рішення сесії Хмельницької міської ради від 23.12.2020 року №14, рішення сесії Хмельницької міської ради від 14.07.2021 року № 3</t>
  </si>
  <si>
    <t>Придбання меблів та комп'ютерного обладнання в нові приміщення закладів  НВО №1 та Ліцею №17.</t>
  </si>
  <si>
    <t xml:space="preserve">Рішення сесії Хмельницької міської ради від 21.04.2021 року №27, рішення сесії Хмельницької міської ради від 20.10.2021 року № 3. </t>
  </si>
  <si>
    <t xml:space="preserve">Придбання обладнання для 35 профільних кабінетів </t>
  </si>
  <si>
    <t>Рішення  сесії Хмельницької міської ради від 23.12.2020 року № 14, рішення сесії Хмельницької міської ради від 14.07.2021 року № 3, рішення сесії Хмельницької міської ради від 20.10.2021 року № 3.</t>
  </si>
  <si>
    <t>Реалізація проекту бюджету участі "Інклюзивний спортивно-ігровий майданчик"</t>
  </si>
  <si>
    <t>Рішення сесії Хмельницької міської ради від 23.12.2020 року № 14</t>
  </si>
  <si>
    <t>Придбання підручників "Основи сім'ї" для учнів 10-х класів закладів загальної середньої освіти</t>
  </si>
  <si>
    <t>Рішення сесії Хмельницької міської ради від 14.07.2021 року № 3</t>
  </si>
  <si>
    <t xml:space="preserve">Реалізація проекту для виплати премій міського голови кращим учням - випускникам закладів загальної середньої освіти міста Хмельницького, які у поточному навчальному році отримали 200 балів за результатами зовнішнього незалежного оцінювання  з навчальної дисципліни </t>
  </si>
  <si>
    <t xml:space="preserve">Рішення  сесії Хмельницької міської ради від 14.07.2021 року № 3, протокол № 23 засідання постійної комісії з питань планування, бюджету, фінансів та децентралізації від 13.08.2021 року, рішення сесії Хмельницької міської ради від 20.10.2021 року № 3. </t>
  </si>
  <si>
    <t>Кількість учнів в загальноосвітніх школах</t>
  </si>
  <si>
    <t>Мережа шкіл, звіт ЗНЗ-1</t>
  </si>
  <si>
    <t>Кількість закладів, в яких буде встановлено пожежну сигналізацію</t>
  </si>
  <si>
    <t>Кількість закладів, в яких будуть проведені поточні ремонти  санвузлів</t>
  </si>
  <si>
    <t>Рішення  сесії Хмельницької міської ради від 23.12.2020 року №14, рішення сесії Хмельницької міської ради від 21.04.2021 року №27.</t>
  </si>
  <si>
    <t>Кількість закладів, в яких буде будівництво, реконструкція, капітальний та поточний ремонт спортивних майданчиків під мульфункціональні майданчики для занять ігровими видами спорту</t>
  </si>
  <si>
    <t>Рішення  сесії Хмельницької міської ради від 23.12.2020 року №14, рішення сесії Хмельницької міської ради від 21.04.2021 року №27, рішення сесії Хмельницької міської ради від 20.20.2021 року № 3.</t>
  </si>
  <si>
    <t>Кількість закладів, в яких будуть проведені реконструкції, капітальні та поточні ремонти огорожі, шатрового даху, харчоблоку, системи водопостачання, газових мереж, спортивного залу, санвузлів, приміщення , сантехнічних мереж та інше</t>
  </si>
  <si>
    <t>Рішення  сесії Хмельницької міської ради від 23.12.2020 року №14, рішення сесії Хмельницької міської ради від 21.04.2021 року №27, рішення  сесії Хмельницької міської ради від 14.07.2021 року № 3, рішення  сесії Хмельницької міської ради від 20.20.2021 року № 3.</t>
  </si>
  <si>
    <t>Кількість закладів, в яких буде придбано профільні кабінети</t>
  </si>
  <si>
    <t xml:space="preserve">Кількість  учнів, яким буде виплачено премію міського голови  - випускникам закладів загальної середньої освіти </t>
  </si>
  <si>
    <t xml:space="preserve"> Рішення сесії Хмельницької міської ради від 14.07.2021 року № 3, протокол № 23 засідання постійної комісії з питань планування, бюджету, фінансів та децентралізації від 13.08.2021 року, рішення  сесії Хмельницької міської ради від 20.20.2021 року № 3.</t>
  </si>
  <si>
    <t>Кількість закладів, в які буде придбано  смарт-борди</t>
  </si>
  <si>
    <t>Рішення  сесії Хмельницької міської ради від 23.12.2020 року №14.Рішення сесії Хмельницької міської ради від 21.04.2021 року №27.</t>
  </si>
  <si>
    <t>Кількість закладів, в яких буде придбано обладнання для харчоблоків</t>
  </si>
  <si>
    <t>Рішення  сесії Хмельницької міської ради від 23.12.2020 року № 14, рішення сесії Хмельницької міської ради від 14.07.2021 року № 3</t>
  </si>
  <si>
    <t>Витрати на 1 здобувача освіти</t>
  </si>
  <si>
    <t>Середня  наповнюваність класів</t>
  </si>
  <si>
    <t>Середні витрати на придбання одного  смарт - борда</t>
  </si>
  <si>
    <t>Середні витрати на придбання одного профільного кабінету</t>
  </si>
  <si>
    <t>Кількість  учнів, які закінчили школу</t>
  </si>
  <si>
    <t>золота медаль</t>
  </si>
  <si>
    <t>срібна медаль</t>
  </si>
  <si>
    <t>Відсоток захищених статей видатків в загальному   обсязі</t>
  </si>
  <si>
    <r>
      <t xml:space="preserve">3. </t>
    </r>
    <r>
      <rPr>
        <u/>
        <sz val="12"/>
        <rFont val="Times New Roman"/>
        <family val="1"/>
        <charset val="204"/>
      </rPr>
      <t xml:space="preserve">0611022    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</si>
  <si>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1022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</si>
  <si>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0922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</si>
  <si>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 /або розумого розвитку  </t>
  </si>
  <si>
    <r>
      <t xml:space="preserve">
4. Обсяг бюджетних призначень / бюджетних асигнувань — 23 344 685,00 гривень, у тому числі загального фонду — 22 427 332,00 гривень та спеціального фонду — 917 353,00  гривень.
</t>
    </r>
    <r>
      <rPr>
        <sz val="12"/>
        <rFont val="Times New Roman"/>
        <family val="1"/>
      </rPr>
      <t/>
    </r>
  </si>
  <si>
    <t>Закон України  № 2145- VІІI від 05.09.2017 року “Про освіту”  (із змінами і доповненнями)</t>
  </si>
  <si>
    <t>Закон України № 463-IX від 16.01.2020 року “Про загальну середню освіту”   (із змінами і доповненнями)</t>
  </si>
  <si>
    <t>Наказ Міністерства фінансів України № 836 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</si>
  <si>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Постанова Кабінету Міністрів України № 221 від 06.03.2019 року “Про затвердження Положення про спеціальну школу та Положення про навчально-реабілітаційний центр”</t>
  </si>
  <si>
    <t>Постанова Кабінету Міністрів України  № 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</si>
  <si>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  № 974 від 14.12.2016 року “Про внесення зміни у додаток 2 до постанови Кабінету Міністрів України  від 30 серпня 2002 р. № 1298”</t>
  </si>
  <si>
    <t>Рішення сесії міської ради № 2 від 29.12.2016 року  "Програма розвитку освіти міста Хмельницького на 2017-2021 роки"</t>
  </si>
  <si>
    <t>Рішення сесії міської ради № 3 від 12.07.2017 року  "Про внесення змін до Програми розвитку освіти міста Хмельницького на 2017-2021 роки"</t>
  </si>
  <si>
    <t xml:space="preserve">Рішення тридцять другої сесії місько ради № 9 від 26.06.2019 року "Про затвердження Програми бюджетування за участі громадськості (Бюджет участі) міста Хмельницького на 2020-2022 роки" </t>
  </si>
  <si>
    <t>Рішення  сесії Хмельницької міської ради  № 14 від 23.12.2020 року "Про бюджет Хмельницької міської територіальної громади на 2021 рік"</t>
  </si>
  <si>
    <t>Рішення сесії Хмельницької міської ради № 27 від 21.04.2021 року "Про внесення змін до  бюджету Хмельницької міської територіальної громади на 2021 рік"</t>
  </si>
  <si>
    <t>Рішення сесії Хмельницької міської ради № 3 від 14.07.2021 року "Про внесення змін до  бюджету Хмельницької міської територіальної громади на 2021 рік"</t>
  </si>
  <si>
    <t>Рішення сесії Хмельницької міської ради № 3 від 20.10.2021 року "Про внесення змін до  бюджету Хмельницької міської територіальної громади на 2021 рік"</t>
  </si>
  <si>
    <t>Забезпечення права дітей, які потребують корекції фізичного та/або розумного розвитку, на здобуття відповідного рівня загальної середньої освіти відповідно до їх можливостей, здібностей з урахуванням особливостей розвитку.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</si>
  <si>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умов для надання повної загальної середньої освіти хлопцям і дівчатам, які потребують корекції фізичного та/або розумого розвитку.</t>
    </r>
  </si>
  <si>
    <t>Забезпечити рівні можливості для отримання повної загальної середньої освіти та реабілітаційних послуг дівчатами та хлопцями, які потребують корекції фізичного та/або розумого розвитку, з урахуванням нозології захворювання.</t>
  </si>
  <si>
    <t>Комплексна програма «Піклування» в Хмельницькій територіальній громаді на 2017-2021 роки (із змінами і доповненнями)</t>
  </si>
  <si>
    <t>Капітальний ремонт ігрового майданчика СЗОШ №32 ( в тому числі виготовлення проектно-кошторисної документації)</t>
  </si>
  <si>
    <t xml:space="preserve">Рішення  сесії Хмельницької міської ради від 23.12.2020 року №14.Рішення сесії Хмельницької міської ради від 21.04.2021 року №27. </t>
  </si>
  <si>
    <t>Придбання SMARTBOARD для СЗОШ № 33</t>
  </si>
  <si>
    <t>Рішення  сесії Хмельницької міської ради від 23.12.2020 року № 14. Рішення сесії Хмельницької міської ради від 20.10.2021 року №3.</t>
  </si>
  <si>
    <t xml:space="preserve">Придбання комп’ютерів для СЗОШ №33 </t>
  </si>
  <si>
    <t xml:space="preserve">Рішення  сесії Хмельницької міської ради від 23.12.2020 року № 14. Рішення  сесії Хмельницької міської ради від 14.07.2021 року № 3. </t>
  </si>
  <si>
    <t>Придбання проекторів та редуктора до м'ясорубки СЗОШ №32</t>
  </si>
  <si>
    <t xml:space="preserve">Рішення  сесії Хмельницької міської ради від 23.12.2020 року №14.Рішення сесії Хмельницької міської ради від 21.04.2021 року №27. Рішення сесії Хмельницької міської ради від 20.10.2021 року № 3. </t>
  </si>
  <si>
    <t>Придбання навчально - корекційного обладнання з програмним забезпеченням СЗОШ №33</t>
  </si>
  <si>
    <t>Рішення  сесії Хмельницької міської ради від 14.07.2021 року №  3</t>
  </si>
  <si>
    <t>Кількість закладів, в яких буде реконструкція та капітальний ремонт спортивних майданчиків під мультифункціональні майданчики для занять ігровими видами спорту</t>
  </si>
  <si>
    <t>Кількість закладів, в яких буде придбано комп'ютерну техніку</t>
  </si>
  <si>
    <t>Середні витрати на придбання  1 комп'ютера</t>
  </si>
  <si>
    <t>Середні витрати на придбання 1 проектора</t>
  </si>
  <si>
    <t>Відсоток  учнів, які закінчили школу</t>
  </si>
  <si>
    <r>
      <t xml:space="preserve">3. </t>
    </r>
    <r>
      <rPr>
        <u/>
        <sz val="12"/>
        <rFont val="Times New Roman"/>
        <family val="1"/>
        <charset val="204"/>
      </rPr>
      <t xml:space="preserve">0611070    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</si>
  <si>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1070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</si>
  <si>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0960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</si>
  <si>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позашкільної освіти закладами позашкільної освіти, заходи із позашкільної роботи з дітьми</t>
  </si>
  <si>
    <r>
      <t xml:space="preserve">
4. Обсяг бюджетних призначень / бюджетних асигнувань — 39 454 858,00 гривень, у тому числі загального фонду — 32 325 958,00 гривень та спеціального фонду — 7 128 900,00 гривень.
</t>
    </r>
    <r>
      <rPr>
        <sz val="12"/>
        <rFont val="Times New Roman"/>
        <family val="1"/>
      </rPr>
      <t/>
    </r>
  </si>
  <si>
    <t>Закон України № 1841-III від  22.06.2000 року “Про позашкільну освіту”  (із змінами і доповненнями)</t>
  </si>
  <si>
    <t>Постанова КМУ № 1124  від 05.10.2009 "Про затвердження Положення про центр розвитку дитини"</t>
  </si>
  <si>
    <t>Рішення  сесії Хмельницької міської ради № 14 від 23.12.2020 року  "Про бюджет Хмельницької міської територіальної громади на 2021 рік"</t>
  </si>
  <si>
    <t>Рішення сесії Хмельницької міської ради № 27  від 21.04.2021 року "Про внесення змін до  бюджету Хмельницької міської територіальної громади на 2021 рік"</t>
  </si>
  <si>
    <t>Рішення сесії Хмельницької міської ради  № 3  від 20.10.2021 року "Про внесення змін до  бюджету Хмельницької міської територіальної громади на 2021 рік"</t>
  </si>
  <si>
    <t xml:space="preserve">Протокол № 29 від 04.11.2021 року засідання постійної комісії з питань планування, бюджету, фінансів та децентралізації </t>
  </si>
  <si>
    <t>Забезпечення залучення дітей та надання належних умов виховання та рівних можливостей дівчатам та хлопцям у сфері отримання позашкільної освіти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</si>
  <si>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 розвитку  здібностей та обдарувань вихованців, учнів , задоволення їх інтересів, духовних запитів і потреб у професійному визначенні.</t>
    </r>
  </si>
  <si>
    <t>Забезпечити рівні можливості дівчатам та хлопцям у сфері отримання позашкільної освіти. Забезпечити оздоровлення дітей у ПДЗ ОВ "Чайка"</t>
  </si>
  <si>
    <t>Забезпечення належного функціонування закладів позашкільної освіти</t>
  </si>
  <si>
    <t>Організація харчування в закладах позашкільної освіти</t>
  </si>
  <si>
    <t>Придбання обладнання і предметів довгостроковово користування</t>
  </si>
  <si>
    <t>Мережа ПЗ - 1</t>
  </si>
  <si>
    <t>Кількість класів (гуртків)</t>
  </si>
  <si>
    <t>Капітальний ремонт - утеплення фасаду та сходового майданчика перед палацом творчості дітей та юнацтва (1 та 2 черга)</t>
  </si>
  <si>
    <t>Рішення  сесії Хмельницької міської ради від 23.12.2020 року № 14, Рішення сесії Хмельницької міської ради від 21.04.2021 року №27. Рішення сесії Хмельницької міської ради від 14.07.2021 року № 3.  Рішення сесії Хмельницької міської ради від 20.10.2021 року № 3.</t>
  </si>
  <si>
    <t>Обсяг видатків на придбання глибинних насосів подачі води для ПДНЗ ОВ "Чайка"</t>
  </si>
  <si>
    <t>Протокол № 17 засідання постійної комісії з питань планування, бюджету, фінансів та децентралізації від 02.06.2021 року</t>
  </si>
  <si>
    <t>Придбання  кухонного обладнання (овочерізка, м’ясорубка, картоплечистка, індукційна плита),  бензотримера, в табір "Чайка"</t>
  </si>
  <si>
    <t>Рішення  сесії Хмельницької міської ради від 23.12.2020 року № 14. Рішення сесії Хмельницької міської ради від 20.10.2021 року № 3.</t>
  </si>
  <si>
    <t>Кількість дітей, які отримують позашкільну освіту</t>
  </si>
  <si>
    <t>Мережа, звіт ПЗ-1</t>
  </si>
  <si>
    <t>Кількість глибинних  насосів, які буде придбано в  ПДНЗ ОВ " Чайка"</t>
  </si>
  <si>
    <t>Кількість обладнання яке придбано в ПДНЗ ОВ "Чайка"</t>
  </si>
  <si>
    <t>Кількість дітей на одну педагогічну ставку</t>
  </si>
  <si>
    <t>Витрати на 1 дитину, яка отримує позашкільну освіту</t>
  </si>
  <si>
    <t>Середня  наповнюваність гуртків</t>
  </si>
  <si>
    <t>Середні витрати на придбання глибинних насосів</t>
  </si>
  <si>
    <t>Відсоток охоплення учнів позашкільною освітою</t>
  </si>
  <si>
    <r>
      <t xml:space="preserve">3. </t>
    </r>
    <r>
      <rPr>
        <u/>
        <sz val="12"/>
        <rFont val="Times New Roman"/>
        <family val="1"/>
        <charset val="204"/>
      </rPr>
      <t xml:space="preserve">0611091    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</si>
  <si>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1091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</si>
  <si>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0930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</si>
  <si>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Підготовка кадрів закладами професійної ( професійно-технічної) освіти та іншими закладами освіти за рахунок коштів місцевого бюджету</t>
  </si>
  <si>
    <r>
      <t xml:space="preserve">
4. Обсяг бюджетних призначень / бюджетних асигнувань —  139 116 163,99 гривень, у тому числі загального фонду — 112 959 072,99 гривень та спеціального фонду — 26 157 091,00  гривень.
</t>
    </r>
    <r>
      <rPr>
        <sz val="12"/>
        <rFont val="Times New Roman"/>
        <family val="1"/>
      </rPr>
      <t/>
    </r>
  </si>
  <si>
    <t>Закон України  № 2145- VІІI від 05.09.2017 року “Про освіту” (із змінами і доповненнями)</t>
  </si>
  <si>
    <t>Закон України № 103/98-ВР  від 10.02.1998 року “Про професійну (професійно-технічну освіту)” (із змінами та доповненнями),</t>
  </si>
  <si>
    <t>Рішення  сесії Хмельницької міської ради від 21.04.2021 року № 27 "Про внесення змін до бюджету Хмельницької міської територіальної громади на 2021 рік"</t>
  </si>
  <si>
    <t>Рішення сесії Хмельницької міської ради від 14.07.2021 року № 3  "Про внесення змін до  бюджету Хмельницької міської територіальної громади на 2021 рік"</t>
  </si>
  <si>
    <t>Протокол № 26 засідання постійної комісії з питань планування, бюджету, фінансів та децентралізації від 07.10.2021 року</t>
  </si>
  <si>
    <t>Рішення сесії Хмельницької міської ради від 20.10.2021 року № 3  "Про внесення змін до  бюджету Хмельницької міської територіальної громади на 2021 рік"</t>
  </si>
  <si>
    <t>Забезпечення громадян України, у тому числі особам з особливими освітніми потребами, а також іноземцям та особам без громадянства, що перебувають в Україні на законних підставах, права на здобуття професійної ( професійно-технічної) освіти відповідно до їх покликань, інтересів і здібностей, перепідготовку та підвищення кваліфікації.</t>
  </si>
  <si>
    <t>Задоволення потреб економіки країни у кваліфікованих і конкурентоспроможних на ринку праці робітниках.</t>
  </si>
  <si>
    <t>Забезпечення необхідних умов функціонування і розвитку установ професійної ( професійно-технічної) та закладів професійної ( професійно-технічної) освіти різних форм власності та підпорядкування.</t>
  </si>
  <si>
    <t>Сприяння в реалізації державної політики зайнятості населення.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</si>
  <si>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 умов для надання професійної ( професійно-технічної) освіти та інших закладах освіти відповідно до потреб ринку праці</t>
    </r>
  </si>
  <si>
    <t>Формування і розвиток компетентності та професіоналізму особи, необхідних для професійної діяльності за певною професією у відповідній галузі, забезпечення її конкурентоздатності на ринку праці та мобільності, перспектив її кар’єрного зростання впродовж життя , виховання загальної та професійної культури.</t>
  </si>
  <si>
    <t>Забезпечення рівних можливостей на отримання послуг жінками та чоловіками у сфері професійної ( професійно-технічної) освіти відповідно до потреб ринку праці.</t>
  </si>
  <si>
    <t>Забезпечення належного функціонування закладів</t>
  </si>
  <si>
    <t>Організація харчування в закладах</t>
  </si>
  <si>
    <t>Капітальне будівництво</t>
  </si>
  <si>
    <t>Реконструкція та реставрація</t>
  </si>
  <si>
    <t>Мережа</t>
  </si>
  <si>
    <t>Капітальний ремонт системи  пожежної сигналізації, системи керування евакуюванням, системою централізо-ваного пожежного спостерігання на об'єкті: навчальні корпуси № 1 і № 2 та майстерні Державного навчального закладу "Хмельницький центр професійно-технічної освіти сфери послуг" за адресою: м. Хмельницький, вул. Панаса Мирного, 5</t>
  </si>
  <si>
    <t xml:space="preserve">Рішення  сесії Хмельницької міської ради від 21.04.2021 року № 27 </t>
  </si>
  <si>
    <t>Капітальний ремонт системи  пожежної сигналізації, оповіщування про пожежу та управління евакуацією людей, устаткування передавання тривожних сповіщень на об'єкті: суспільно-побутовий блок, блок теоретичних  занять та корпус майстерень ВПУ № 4 м. Хмельницького, що знаходиться за адресою 29016, Хмельницька обл., місто Хмельницький, вулиця Інститутська, будинок 10 (в тому числі виготовлення проектно-кошторисної документації)</t>
  </si>
  <si>
    <t>Рішення сесії Хмельницької міської ради від 21.04.2021 року № 27. Рішення сесії Хмельницької міської ради від 14.07.2021 року № 3 .Рішення сесії Хмельницької міської ради від 20.10..2021 року № 3 .</t>
  </si>
  <si>
    <t>Нове будівництво діючої теплиці, як навчальної лабораторії та збірно-розбірного макету тепличного господарства "ДНЗ ВПУ № 11 м. Хмельницького"</t>
  </si>
  <si>
    <t xml:space="preserve">Встановлення системи зовнішнього блискавкозахисту будівлі гуртожитку ДНЗ "Хмельницький ЦПТО сфери послуг" по вул. Панаса Мирного, 5 </t>
  </si>
  <si>
    <t>Кількість учнів</t>
  </si>
  <si>
    <t>Кількість випускників</t>
  </si>
  <si>
    <t xml:space="preserve">Звітність </t>
  </si>
  <si>
    <t>Кількість учнів за професіями загальнодержавного значення</t>
  </si>
  <si>
    <t>Кількість учнів, які отримують стипендію</t>
  </si>
  <si>
    <t>Кількість учнів - дітей-сиріт та дітей, позбавлених батьківського піклування,віком від 6 до 18 років</t>
  </si>
  <si>
    <t>Кількість учнів -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</t>
  </si>
  <si>
    <t>Кількість закладів, у яких проводиться капітальний ремонт системи пожежної сигналізації</t>
  </si>
  <si>
    <t>Кількість закладів, у яких проводиться нове будівництво</t>
  </si>
  <si>
    <t xml:space="preserve">Кількість закладів, у яких проводиться встановлення системи зовнішнього блискавкозахисту </t>
  </si>
  <si>
    <t xml:space="preserve">Середні витрати на 1 учня </t>
  </si>
  <si>
    <t>Розмір академічної стипендії на 1 учня</t>
  </si>
  <si>
    <t>Розмір соціальної стипендії для дітей-сиріт та дітей, позбавлених батьківського піклування, - 150 відсотків розміру прожиткового мінімуму для дітей віком від 6 до 18 років, установленого законом на 1 січня відповідного календарного року</t>
  </si>
  <si>
    <t>Розмір соціальної стипендії для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 (батьки яких померли/оголошені померлими, загинули або пропали безвісти), - 150 відсотків розміру прожиткового мінімуму для працездатних осіб, установленого законом на 1 січня відповідного календарного року.</t>
  </si>
  <si>
    <t>Кількість учнів на 1 педагогічного працівника</t>
  </si>
  <si>
    <t>Відсоток учнів, які отримали відповідний документ про освіту</t>
  </si>
  <si>
    <t>Відсоток учнів, які отримують стипендію</t>
  </si>
  <si>
    <t>Відсоток працевлаштованих випускників</t>
  </si>
  <si>
    <t xml:space="preserve">Динаміка державного замовлення </t>
  </si>
  <si>
    <r>
      <t xml:space="preserve">3. </t>
    </r>
    <r>
      <rPr>
        <u/>
        <sz val="12"/>
        <rFont val="Times New Roman"/>
        <family val="1"/>
        <charset val="204"/>
      </rPr>
      <t xml:space="preserve">0611151    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</si>
  <si>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1151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</si>
  <si>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0990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</si>
  <si>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Забезпечення діяльності інклюзивно-ресурсних центрів  за рахунок коштів місцевого бюджету</t>
  </si>
  <si>
    <r>
      <t xml:space="preserve">
4. Обсяг бюджетних призначень / бюджетних асигнувань — 1 167 985,00 гривень, у тому числі загального фонду — 1 117 985,00 гривень та спеціального фонду — 50 000,00 гривень.
</t>
    </r>
    <r>
      <rPr>
        <sz val="12"/>
        <rFont val="Times New Roman"/>
        <family val="1"/>
      </rPr>
      <t/>
    </r>
  </si>
  <si>
    <t>Закон України № 2145- VІІI від 05.09.2017 року  “Про освіту”  (із змінами і доповненнями)</t>
  </si>
  <si>
    <t>Закон України  № 463-IX від 16.01.2020 року “Про загальну середню освіту”  (із змінами і доповненнями)</t>
  </si>
  <si>
    <t>Закон України № 2628-III від 11.07.2001 "Про дошкільну освіту" (із змінами і доповненнями)</t>
  </si>
  <si>
    <t>Постанова Кабінету Міністрів України  № 1298 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</si>
  <si>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 Кабінету Міністрів України № 545 від 12.07.2017  "Про затвердження Положення про інклюзивно-ресурсний центр"  (із змінами і доповненнями)</t>
  </si>
  <si>
    <t>Постанова Кабінету Міністрів України  № 872 від 15.08.2011 "Про затвердження Порядку організації інклюзивного навчання у загальноосвітніх навчальних закладах" (із змінами і доповненнями)</t>
  </si>
  <si>
    <t>Рішення сесії Хмельницької міської ради від № 14 від 23.12.2020 року "Про бюджет Хмельницької міської територіальної громади на 2021 рік"</t>
  </si>
  <si>
    <t>Рішення сесії Хмельницької міської ради № 27 від 21.04.2021 року  "Про внесення змін до  бюджету Хмельницької міської територіальної громади на 2021 рік"</t>
  </si>
  <si>
    <t>Рішення сесії Хмельницької міської ради № 3 від 20.10.2021 року  "Про внесення змін до  бюджету Хмельницької міської територіальної громади на 2021 рік"</t>
  </si>
  <si>
    <t>Реалізація заходів спрямованих на забезпечення рівного доступу  осіб з особливими освітніми потребами до якісної  інклюзивної, початкової та середньої освіти</t>
  </si>
  <si>
    <r>
      <t>7. Мета бюджетної програми:</t>
    </r>
    <r>
      <rPr>
        <u/>
        <sz val="12"/>
        <rFont val="Times New Roman"/>
        <family val="1"/>
        <charset val="204"/>
      </rPr>
      <t>Забезпечення діяльності інклюзивно-ресурсних центрів. Забезпечення проведення комплексної психолого-педагогічної оцінки розвитку дитини,надання психолого-педагогічних,корекційно-розвиткових послуг та забезпечення системного кваліфікованого супроводу дітей з особливими освітніми потребами</t>
    </r>
  </si>
  <si>
    <t>Забезпечити діяльність інклюзивно-ресурсних центрів. Забезпечити проведення комплексної психолого-педагогічної оцінки розвитку дитини,надання психолого-педагогічних,корекційно-розвиткових послуг та забезпечення системного кваліфікованого супроводу дітей з особливими освітніми потребами</t>
  </si>
  <si>
    <t>Створення належних умов для діяльності працівників інклюзивно-ресурсного центру</t>
  </si>
  <si>
    <t xml:space="preserve">Кількість закладів </t>
  </si>
  <si>
    <t xml:space="preserve">Мережа </t>
  </si>
  <si>
    <t>Обсяг видатків на придбання обладнання і предметів довгострокового користування для ХІРЦ №2</t>
  </si>
  <si>
    <t xml:space="preserve"> Рішення сесії Хмельницької міської ради від 21.04.2021 року №27</t>
  </si>
  <si>
    <t xml:space="preserve">Кількість дітей з особливими освітніми потребами від 2 до 18 років, які звернулися в ІРЦ </t>
  </si>
  <si>
    <t>Положення</t>
  </si>
  <si>
    <t>Середні витрати на 1 відвідувача</t>
  </si>
  <si>
    <t>Кошторис</t>
  </si>
  <si>
    <t>Відсоток охоплення дітей з особливими освітніми потребами від 2 др 18 років ІРЦ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</si>
  <si>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07 грудня 2021 року  № 208
</t>
    </r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</si>
  <si>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</t>
    </r>
    <r>
      <rPr>
        <u/>
        <sz val="12"/>
        <rFont val="Times New Roman"/>
        <family val="1"/>
        <charset val="204"/>
      </rPr>
      <t>07 грудня 2021 року  № 208</t>
    </r>
    <r>
      <rPr>
        <sz val="12"/>
        <rFont val="Times New Roman"/>
        <family val="1"/>
        <charset val="204"/>
      </rPr>
      <t xml:space="preserve">
</t>
    </r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</si>
  <si>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</t>
    </r>
    <r>
      <rPr>
        <u/>
        <sz val="12"/>
        <rFont val="Times New Roman"/>
        <family val="1"/>
        <charset val="204"/>
      </rPr>
      <t>07 грудня 2021 року  № 208</t>
    </r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</si>
  <si>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07 грудня 2021 року  № 208</t>
    </r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</si>
  <si>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</t>
    </r>
    <r>
      <rPr>
        <b/>
        <u/>
        <sz val="12"/>
        <rFont val="Times New Roman"/>
        <family val="1"/>
        <charset val="204"/>
      </rPr>
      <t>07 грудня 2021 року  № 208</t>
    </r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</si>
</sst>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#,##0.00\ _₽"/>
    <numFmt numFmtId="165" formatCode="0.0"/>
    <numFmt numFmtId="166" formatCode="_-* #,##0.00\ _₴_-;\-* #,##0.00\ _₴_-;_-* &quot;-&quot;??\ _₴_-;_-@_-"/>
    <numFmt numFmtId="167" formatCode="#,##0.0"/>
    <numFmt numFmtId="168" formatCode="_-* #,##0\ _₴_-;\-* #,##0\ _₴_-;_-* &quot;-&quot;??\ _₴_-;_-@_-"/>
  </numFmts>
  <fonts count="24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16" fillId="0" borderId="0"/>
    <xf numFmtId="0" fontId="1" fillId="0" borderId="0"/>
    <xf numFmtId="0" fontId="18" fillId="0" borderId="0">
      <alignment vertical="top"/>
    </xf>
    <xf numFmtId="0" fontId="19" fillId="0" borderId="0"/>
    <xf numFmtId="166" fontId="1" fillId="0" borderId="0" applyFont="0" applyFill="0" applyBorder="0" applyAlignment="0" applyProtection="0"/>
  </cellStyleXfs>
  <cellXfs count="286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1" fontId="14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vertical="center" wrapText="1" shrinkToFit="1"/>
    </xf>
    <xf numFmtId="4" fontId="8" fillId="0" borderId="2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2" fontId="8" fillId="0" borderId="3" xfId="0" applyNumberFormat="1" applyFont="1" applyFill="1" applyBorder="1" applyAlignment="1">
      <alignment horizontal="center" vertical="center" wrapText="1" shrinkToFit="1"/>
    </xf>
    <xf numFmtId="2" fontId="8" fillId="0" borderId="5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 shrinkToFit="1"/>
    </xf>
    <xf numFmtId="0" fontId="9" fillId="0" borderId="2" xfId="2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1" fontId="8" fillId="0" borderId="3" xfId="0" applyNumberFormat="1" applyFont="1" applyFill="1" applyBorder="1" applyAlignment="1">
      <alignment horizontal="center" vertical="center" wrapText="1" shrinkToFit="1"/>
    </xf>
    <xf numFmtId="1" fontId="8" fillId="0" borderId="5" xfId="0" applyNumberFormat="1" applyFont="1" applyFill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1" fontId="2" fillId="0" borderId="3" xfId="0" applyNumberFormat="1" applyFont="1" applyFill="1" applyBorder="1" applyAlignment="1">
      <alignment horizontal="center" vertical="center" wrapText="1" shrinkToFi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 wrapText="1" shrinkToFit="1"/>
    </xf>
    <xf numFmtId="0" fontId="8" fillId="0" borderId="0" xfId="1" applyFont="1" applyFill="1" applyBorder="1" applyAlignment="1">
      <alignment horizontal="left" vertical="center" wrapText="1"/>
    </xf>
    <xf numFmtId="1" fontId="8" fillId="0" borderId="1" xfId="1" applyNumberFormat="1" applyFont="1" applyFill="1" applyBorder="1" applyAlignment="1">
      <alignment horizontal="center" vertical="center" wrapText="1" shrinkToFi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right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center" vertical="center" wrapText="1"/>
    </xf>
    <xf numFmtId="1" fontId="14" fillId="0" borderId="2" xfId="1" applyNumberFormat="1" applyFont="1" applyFill="1" applyBorder="1" applyAlignment="1">
      <alignment horizontal="center" vertical="center" wrapText="1" shrinkToFit="1"/>
    </xf>
    <xf numFmtId="1" fontId="14" fillId="0" borderId="2" xfId="1" applyNumberFormat="1" applyFont="1" applyFill="1" applyBorder="1" applyAlignment="1">
      <alignment horizontal="center" vertical="center" wrapText="1" shrinkToFit="1"/>
    </xf>
    <xf numFmtId="1" fontId="14" fillId="0" borderId="0" xfId="1" applyNumberFormat="1" applyFont="1" applyFill="1" applyBorder="1" applyAlignment="1">
      <alignment vertical="center" wrapText="1" shrinkToFit="1"/>
    </xf>
    <xf numFmtId="1" fontId="8" fillId="0" borderId="2" xfId="1" applyNumberFormat="1" applyFont="1" applyFill="1" applyBorder="1" applyAlignment="1">
      <alignment horizontal="center" vertical="center" wrapText="1" shrinkToFit="1"/>
    </xf>
    <xf numFmtId="4" fontId="8" fillId="0" borderId="2" xfId="1" applyNumberFormat="1" applyFont="1" applyFill="1" applyBorder="1" applyAlignment="1">
      <alignment horizontal="right" vertical="center" wrapText="1" shrinkToFit="1"/>
    </xf>
    <xf numFmtId="4" fontId="2" fillId="0" borderId="2" xfId="1" applyNumberFormat="1" applyFont="1" applyFill="1" applyBorder="1" applyAlignment="1">
      <alignment horizontal="right" vertical="center" wrapText="1" shrinkToFit="1"/>
    </xf>
    <xf numFmtId="4" fontId="8" fillId="0" borderId="0" xfId="1" applyNumberFormat="1" applyFont="1" applyFill="1" applyBorder="1" applyAlignment="1">
      <alignment vertical="center" wrapText="1" shrinkToFit="1"/>
    </xf>
    <xf numFmtId="0" fontId="8" fillId="0" borderId="2" xfId="1" applyFont="1" applyFill="1" applyBorder="1" applyAlignment="1">
      <alignment horizontal="right" vertical="center" wrapText="1"/>
    </xf>
    <xf numFmtId="4" fontId="1" fillId="0" borderId="0" xfId="1" applyNumberFormat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4" fontId="8" fillId="0" borderId="3" xfId="1" applyNumberFormat="1" applyFont="1" applyFill="1" applyBorder="1" applyAlignment="1">
      <alignment horizontal="center" vertical="center" wrapText="1" shrinkToFit="1"/>
    </xf>
    <xf numFmtId="4" fontId="8" fillId="0" borderId="5" xfId="1" applyNumberFormat="1" applyFont="1" applyFill="1" applyBorder="1" applyAlignment="1">
      <alignment horizontal="center" vertical="center" wrapText="1" shrinkToFit="1"/>
    </xf>
    <xf numFmtId="4" fontId="8" fillId="0" borderId="0" xfId="1" applyNumberFormat="1" applyFont="1" applyFill="1" applyBorder="1" applyAlignment="1">
      <alignment horizontal="center" vertical="center" wrapText="1" shrinkToFit="1"/>
    </xf>
    <xf numFmtId="4" fontId="8" fillId="0" borderId="2" xfId="1" applyNumberFormat="1" applyFont="1" applyFill="1" applyBorder="1" applyAlignment="1">
      <alignment vertical="center" wrapText="1" shrinkToFit="1"/>
    </xf>
    <xf numFmtId="0" fontId="8" fillId="0" borderId="2" xfId="1" applyFont="1" applyFill="1" applyBorder="1" applyAlignment="1">
      <alignment vertical="center" wrapText="1"/>
    </xf>
    <xf numFmtId="4" fontId="8" fillId="0" borderId="2" xfId="1" applyNumberFormat="1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4" fontId="2" fillId="0" borderId="9" xfId="1" applyNumberFormat="1" applyFont="1" applyFill="1" applyBorder="1" applyAlignment="1">
      <alignment vertical="center" wrapText="1" shrinkToFit="1"/>
    </xf>
    <xf numFmtId="4" fontId="2" fillId="0" borderId="2" xfId="1" applyNumberFormat="1" applyFont="1" applyFill="1" applyBorder="1" applyAlignment="1">
      <alignment vertical="center" wrapText="1" shrinkToFit="1"/>
    </xf>
    <xf numFmtId="0" fontId="17" fillId="0" borderId="0" xfId="1" applyFont="1" applyFill="1" applyBorder="1" applyAlignment="1">
      <alignment horizontal="left" vertical="center" wrapText="1"/>
    </xf>
    <xf numFmtId="4" fontId="17" fillId="0" borderId="0" xfId="1" applyNumberFormat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1" fontId="8" fillId="0" borderId="2" xfId="1" applyNumberFormat="1" applyFont="1" applyFill="1" applyBorder="1" applyAlignment="1">
      <alignment horizontal="center" vertical="center" wrapText="1" shrinkToFit="1"/>
    </xf>
    <xf numFmtId="2" fontId="2" fillId="0" borderId="2" xfId="1" applyNumberFormat="1" applyFont="1" applyFill="1" applyBorder="1" applyAlignment="1">
      <alignment horizontal="center" vertical="center" wrapText="1" shrinkToFit="1"/>
    </xf>
    <xf numFmtId="165" fontId="2" fillId="0" borderId="2" xfId="1" applyNumberFormat="1" applyFont="1" applyFill="1" applyBorder="1" applyAlignment="1">
      <alignment horizontal="center" vertical="center" wrapText="1" shrinkToFit="1"/>
    </xf>
    <xf numFmtId="4" fontId="8" fillId="0" borderId="2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center" vertical="center" wrapText="1" shrinkToFit="1"/>
    </xf>
    <xf numFmtId="4" fontId="8" fillId="0" borderId="2" xfId="1" applyNumberFormat="1" applyFont="1" applyFill="1" applyBorder="1" applyAlignment="1">
      <alignment horizontal="center" vertical="center" wrapText="1" shrinkToFit="1"/>
    </xf>
    <xf numFmtId="4" fontId="8" fillId="0" borderId="3" xfId="1" applyNumberFormat="1" applyFont="1" applyFill="1" applyBorder="1" applyAlignment="1">
      <alignment horizontal="center" vertical="center" wrapText="1"/>
    </xf>
    <xf numFmtId="4" fontId="8" fillId="0" borderId="5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 shrinkToFit="1"/>
    </xf>
    <xf numFmtId="4" fontId="2" fillId="0" borderId="5" xfId="1" applyNumberFormat="1" applyFont="1" applyFill="1" applyBorder="1" applyAlignment="1">
      <alignment horizontal="center" vertical="center" wrapText="1" shrinkToFit="1"/>
    </xf>
    <xf numFmtId="2" fontId="8" fillId="0" borderId="3" xfId="1" applyNumberFormat="1" applyFont="1" applyFill="1" applyBorder="1" applyAlignment="1">
      <alignment horizontal="center" vertical="center" wrapText="1"/>
    </xf>
    <xf numFmtId="2" fontId="8" fillId="0" borderId="5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center" vertical="center" wrapText="1" shrinkToFit="1"/>
    </xf>
    <xf numFmtId="3" fontId="8" fillId="0" borderId="5" xfId="1" applyNumberFormat="1" applyFont="1" applyFill="1" applyBorder="1" applyAlignment="1">
      <alignment horizontal="center" vertical="center" wrapText="1" shrinkToFit="1"/>
    </xf>
    <xf numFmtId="1" fontId="8" fillId="0" borderId="2" xfId="1" applyNumberFormat="1" applyFont="1" applyFill="1" applyBorder="1" applyAlignment="1">
      <alignment horizontal="center" vertical="center" wrapText="1"/>
    </xf>
    <xf numFmtId="1" fontId="8" fillId="0" borderId="3" xfId="1" applyNumberFormat="1" applyFont="1" applyFill="1" applyBorder="1" applyAlignment="1">
      <alignment horizontal="center" vertical="center" wrapText="1" shrinkToFit="1"/>
    </xf>
    <xf numFmtId="1" fontId="8" fillId="0" borderId="5" xfId="1" applyNumberFormat="1" applyFont="1" applyFill="1" applyBorder="1" applyAlignment="1">
      <alignment horizontal="center" vertical="center" wrapText="1" shrinkToFi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 wrapText="1" shrinkToFit="1"/>
    </xf>
    <xf numFmtId="1" fontId="2" fillId="0" borderId="3" xfId="1" applyNumberFormat="1" applyFont="1" applyFill="1" applyBorder="1" applyAlignment="1">
      <alignment horizontal="center" vertical="center" wrapText="1" shrinkToFit="1"/>
    </xf>
    <xf numFmtId="1" fontId="2" fillId="0" borderId="5" xfId="1" applyNumberFormat="1" applyFont="1" applyFill="1" applyBorder="1" applyAlignment="1">
      <alignment horizontal="center" vertical="center" wrapText="1" shrinkToFi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 shrinkToFit="1"/>
    </xf>
    <xf numFmtId="3" fontId="2" fillId="0" borderId="2" xfId="1" applyNumberFormat="1" applyFont="1" applyFill="1" applyBorder="1" applyAlignment="1">
      <alignment horizontal="center" vertical="center" wrapText="1" shrinkToFit="1"/>
    </xf>
    <xf numFmtId="4" fontId="2" fillId="0" borderId="2" xfId="1" applyNumberFormat="1" applyFont="1" applyFill="1" applyBorder="1" applyAlignment="1">
      <alignment horizontal="center" vertical="center" wrapText="1" shrinkToFit="1"/>
    </xf>
    <xf numFmtId="167" fontId="2" fillId="0" borderId="2" xfId="1" applyNumberFormat="1" applyFont="1" applyFill="1" applyBorder="1" applyAlignment="1">
      <alignment horizontal="center" vertical="center" wrapText="1" shrinkToFit="1"/>
    </xf>
    <xf numFmtId="4" fontId="17" fillId="0" borderId="2" xfId="1" applyNumberFormat="1" applyFont="1" applyFill="1" applyBorder="1" applyAlignment="1">
      <alignment horizontal="center" vertical="center" wrapText="1" shrinkToFit="1"/>
    </xf>
    <xf numFmtId="4" fontId="17" fillId="0" borderId="2" xfId="1" applyNumberFormat="1" applyFont="1" applyFill="1" applyBorder="1" applyAlignment="1">
      <alignment horizontal="center" vertical="center" wrapText="1" shrinkToFit="1"/>
    </xf>
    <xf numFmtId="0" fontId="9" fillId="0" borderId="2" xfId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left" vertical="center" wrapText="1"/>
    </xf>
    <xf numFmtId="0" fontId="17" fillId="0" borderId="2" xfId="1" applyFont="1" applyFill="1" applyBorder="1" applyAlignment="1">
      <alignment horizontal="left" vertical="center" wrapText="1"/>
    </xf>
    <xf numFmtId="0" fontId="17" fillId="0" borderId="2" xfId="1" applyFont="1" applyFill="1" applyBorder="1" applyAlignment="1">
      <alignment horizontal="left" vertical="center" wrapText="1"/>
    </xf>
    <xf numFmtId="1" fontId="17" fillId="0" borderId="2" xfId="1" applyNumberFormat="1" applyFont="1" applyFill="1" applyBorder="1" applyAlignment="1">
      <alignment horizontal="center" vertical="center" wrapText="1" shrinkToFit="1"/>
    </xf>
    <xf numFmtId="0" fontId="17" fillId="0" borderId="2" xfId="1" applyFont="1" applyFill="1" applyBorder="1" applyAlignment="1">
      <alignment horizontal="center" vertical="center" wrapText="1"/>
    </xf>
    <xf numFmtId="1" fontId="9" fillId="0" borderId="2" xfId="1" applyNumberFormat="1" applyFont="1" applyFill="1" applyBorder="1" applyAlignment="1">
      <alignment horizontal="center" vertical="center" wrapText="1" shrinkToFit="1"/>
    </xf>
    <xf numFmtId="165" fontId="8" fillId="0" borderId="2" xfId="1" applyNumberFormat="1" applyFont="1" applyFill="1" applyBorder="1" applyAlignment="1">
      <alignment horizontal="center" vertical="center" wrapText="1" shrinkToFit="1"/>
    </xf>
    <xf numFmtId="165" fontId="17" fillId="0" borderId="2" xfId="1" applyNumberFormat="1" applyFont="1" applyFill="1" applyBorder="1" applyAlignment="1">
      <alignment horizontal="center" vertical="center" wrapText="1" shrinkToFi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3" fontId="8" fillId="0" borderId="5" xfId="0" applyNumberFormat="1" applyFont="1" applyFill="1" applyBorder="1" applyAlignment="1">
      <alignment horizontal="center" vertical="center" wrapText="1" shrinkToFit="1"/>
    </xf>
    <xf numFmtId="165" fontId="8" fillId="0" borderId="3" xfId="0" applyNumberFormat="1" applyFont="1" applyFill="1" applyBorder="1" applyAlignment="1">
      <alignment horizontal="center" vertical="center" wrapText="1" shrinkToFi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0" fontId="2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8" fillId="0" borderId="3" xfId="0" applyNumberFormat="1" applyFont="1" applyFill="1" applyBorder="1" applyAlignment="1">
      <alignment horizontal="right" vertical="center" wrapText="1" shrinkToFit="1"/>
    </xf>
    <xf numFmtId="4" fontId="8" fillId="0" borderId="5" xfId="0" applyNumberFormat="1" applyFont="1" applyFill="1" applyBorder="1" applyAlignment="1">
      <alignment horizontal="right" vertical="center" wrapText="1" shrinkToFit="1"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 shrinkToFit="1"/>
    </xf>
    <xf numFmtId="4" fontId="2" fillId="0" borderId="5" xfId="0" applyNumberFormat="1" applyFont="1" applyFill="1" applyBorder="1" applyAlignment="1">
      <alignment horizontal="center" vertical="center" wrapText="1" shrinkToFit="1"/>
    </xf>
    <xf numFmtId="166" fontId="8" fillId="0" borderId="2" xfId="0" applyNumberFormat="1" applyFont="1" applyFill="1" applyBorder="1" applyAlignment="1">
      <alignment horizontal="center" vertical="center" wrapText="1" shrinkToFit="1"/>
    </xf>
    <xf numFmtId="166" fontId="8" fillId="0" borderId="2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 shrinkToFit="1"/>
    </xf>
    <xf numFmtId="166" fontId="8" fillId="0" borderId="5" xfId="0" applyNumberFormat="1" applyFont="1" applyFill="1" applyBorder="1" applyAlignment="1">
      <alignment horizontal="center" vertical="center" wrapText="1" shrinkToFit="1"/>
    </xf>
    <xf numFmtId="168" fontId="8" fillId="0" borderId="2" xfId="0" applyNumberFormat="1" applyFont="1" applyFill="1" applyBorder="1" applyAlignment="1">
      <alignment horizontal="center" vertical="center" wrapText="1" shrinkToFi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43" fontId="8" fillId="0" borderId="3" xfId="0" applyNumberFormat="1" applyFont="1" applyFill="1" applyBorder="1" applyAlignment="1">
      <alignment horizontal="center" vertical="center" wrapText="1" shrinkToFit="1"/>
    </xf>
    <xf numFmtId="43" fontId="8" fillId="0" borderId="5" xfId="0" applyNumberFormat="1" applyFont="1" applyFill="1" applyBorder="1" applyAlignment="1">
      <alignment horizontal="center" vertical="center" wrapText="1" shrinkToFit="1"/>
    </xf>
    <xf numFmtId="10" fontId="1" fillId="0" borderId="0" xfId="0" applyNumberFormat="1" applyFont="1" applyFill="1" applyBorder="1" applyAlignment="1">
      <alignment horizontal="left" vertical="center" wrapText="1"/>
    </xf>
    <xf numFmtId="165" fontId="17" fillId="0" borderId="2" xfId="0" applyNumberFormat="1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7" fontId="8" fillId="0" borderId="3" xfId="0" applyNumberFormat="1" applyFont="1" applyFill="1" applyBorder="1" applyAlignment="1">
      <alignment horizontal="center" vertical="center" wrapText="1" shrinkToFit="1"/>
    </xf>
    <xf numFmtId="167" fontId="8" fillId="0" borderId="5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 shrinkToFit="1"/>
    </xf>
    <xf numFmtId="3" fontId="2" fillId="0" borderId="5" xfId="0" applyNumberFormat="1" applyFont="1" applyFill="1" applyBorder="1" applyAlignment="1">
      <alignment horizontal="center" vertical="center" wrapText="1" shrinkToFi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167" fontId="8" fillId="0" borderId="2" xfId="0" applyNumberFormat="1" applyFont="1" applyFill="1" applyBorder="1" applyAlignment="1">
      <alignment horizontal="center" vertical="center" wrapText="1" shrinkToFit="1"/>
    </xf>
    <xf numFmtId="167" fontId="8" fillId="0" borderId="2" xfId="0" applyNumberFormat="1" applyFont="1" applyFill="1" applyBorder="1" applyAlignment="1">
      <alignment horizontal="center" vertical="center" wrapText="1"/>
    </xf>
    <xf numFmtId="167" fontId="8" fillId="0" borderId="3" xfId="0" applyNumberFormat="1" applyFont="1" applyFill="1" applyBorder="1" applyAlignment="1">
      <alignment horizontal="center" vertical="center" wrapText="1"/>
    </xf>
    <xf numFmtId="167" fontId="8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165" fontId="9" fillId="0" borderId="2" xfId="0" applyNumberFormat="1" applyFont="1" applyFill="1" applyBorder="1" applyAlignment="1">
      <alignment horizontal="center" vertical="center" wrapText="1" shrinkToFit="1"/>
    </xf>
    <xf numFmtId="165" fontId="2" fillId="0" borderId="3" xfId="0" applyNumberFormat="1" applyFont="1" applyFill="1" applyBorder="1" applyAlignment="1">
      <alignment horizontal="center" vertical="center" wrapText="1" shrinkToFit="1"/>
    </xf>
    <xf numFmtId="165" fontId="2" fillId="0" borderId="5" xfId="0" applyNumberFormat="1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" fontId="14" fillId="0" borderId="3" xfId="0" applyNumberFormat="1" applyFont="1" applyFill="1" applyBorder="1" applyAlignment="1">
      <alignment horizontal="center" vertical="center" wrapText="1" shrinkToFit="1"/>
    </xf>
    <xf numFmtId="1" fontId="14" fillId="0" borderId="5" xfId="0" applyNumberFormat="1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/>
    </xf>
    <xf numFmtId="1" fontId="14" fillId="0" borderId="4" xfId="0" applyNumberFormat="1" applyFont="1" applyFill="1" applyBorder="1" applyAlignment="1">
      <alignment horizontal="center" vertical="center" wrapText="1" shrinkToFit="1"/>
    </xf>
    <xf numFmtId="4" fontId="8" fillId="0" borderId="3" xfId="0" applyNumberFormat="1" applyFont="1" applyFill="1" applyBorder="1" applyAlignment="1">
      <alignment vertical="center" wrapText="1" shrinkToFit="1"/>
    </xf>
    <xf numFmtId="4" fontId="8" fillId="0" borderId="5" xfId="0" applyNumberFormat="1" applyFont="1" applyFill="1" applyBorder="1" applyAlignment="1">
      <alignment vertical="center" wrapText="1" shrinkToFi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43" fontId="1" fillId="0" borderId="0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4" fontId="1" fillId="0" borderId="0" xfId="0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1" fontId="14" fillId="0" borderId="0" xfId="1" applyNumberFormat="1" applyFont="1" applyFill="1" applyBorder="1" applyAlignment="1">
      <alignment horizontal="center" vertical="center" wrapText="1" shrinkToFit="1"/>
    </xf>
    <xf numFmtId="4" fontId="8" fillId="0" borderId="0" xfId="1" applyNumberFormat="1" applyFont="1" applyFill="1" applyBorder="1" applyAlignment="1">
      <alignment horizontal="right" vertical="center" wrapText="1" shrinkToFit="1"/>
    </xf>
    <xf numFmtId="4" fontId="8" fillId="0" borderId="0" xfId="1" applyNumberFormat="1" applyFont="1" applyFill="1" applyBorder="1" applyAlignment="1">
      <alignment horizontal="center" vertical="center" wrapText="1" shrinkToFit="1"/>
    </xf>
    <xf numFmtId="4" fontId="2" fillId="0" borderId="0" xfId="0" applyNumberFormat="1" applyFont="1" applyFill="1" applyBorder="1" applyAlignment="1">
      <alignment vertical="center" wrapText="1" shrinkToFit="1"/>
    </xf>
  </cellXfs>
  <cellStyles count="7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Финансовый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T105"/>
  <sheetViews>
    <sheetView tabSelected="1" view="pageBreakPreview" topLeftCell="D49" zoomScale="60" zoomScaleNormal="100" workbookViewId="0">
      <selection activeCell="L51" sqref="L51:W63"/>
    </sheetView>
  </sheetViews>
  <sheetFormatPr defaultColWidth="9.33203125" defaultRowHeight="12.75"/>
  <cols>
    <col min="1" max="1" width="22.5" style="1" customWidth="1"/>
    <col min="2" max="2" width="47.3320312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22.33203125" style="1" customWidth="1"/>
    <col min="12" max="12" width="20.33203125" style="1" customWidth="1"/>
    <col min="13" max="13" width="16.33203125" style="1" customWidth="1"/>
    <col min="14" max="14" width="9.33203125" style="1"/>
    <col min="15" max="15" width="26.33203125" style="1" customWidth="1"/>
    <col min="16" max="17" width="9.33203125" style="1"/>
    <col min="18" max="18" width="12.1640625" style="1" customWidth="1"/>
    <col min="19" max="19" width="9.33203125" style="1"/>
    <col min="20" max="20" width="19.6640625" style="1" customWidth="1"/>
    <col min="21" max="16384" width="9.33203125" style="1"/>
  </cols>
  <sheetData>
    <row r="2" spans="1:11" ht="102.6" customHeight="1">
      <c r="B2" s="2"/>
      <c r="C2" s="2"/>
      <c r="D2" s="2"/>
      <c r="E2" s="2"/>
      <c r="F2" s="2"/>
      <c r="G2" s="3" t="s">
        <v>0</v>
      </c>
      <c r="H2" s="4"/>
      <c r="I2" s="4"/>
      <c r="J2" s="4"/>
      <c r="K2" s="4"/>
    </row>
    <row r="3" spans="1:11" ht="138" customHeight="1">
      <c r="B3" s="2"/>
      <c r="C3" s="2"/>
      <c r="D3" s="2"/>
      <c r="E3" s="2"/>
      <c r="F3" s="2"/>
      <c r="G3" s="5" t="s">
        <v>348</v>
      </c>
      <c r="H3" s="5"/>
      <c r="I3" s="5"/>
      <c r="J3" s="5"/>
      <c r="K3" s="5"/>
    </row>
    <row r="4" spans="1:11" ht="37.5" customHeight="1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99.6" customHeight="1">
      <c r="A5" s="8" t="s">
        <v>2</v>
      </c>
      <c r="B5" s="9" t="s">
        <v>3</v>
      </c>
      <c r="C5" s="9"/>
      <c r="D5" s="9"/>
      <c r="E5" s="9"/>
      <c r="F5" s="9"/>
      <c r="G5" s="10" t="s">
        <v>4</v>
      </c>
      <c r="H5" s="10"/>
      <c r="I5" s="10"/>
      <c r="J5" s="10"/>
      <c r="K5" s="10"/>
    </row>
    <row r="6" spans="1:11" ht="119.25" customHeight="1">
      <c r="A6" s="11" t="s">
        <v>5</v>
      </c>
      <c r="B6" s="9" t="s">
        <v>6</v>
      </c>
      <c r="C6" s="9"/>
      <c r="D6" s="9"/>
      <c r="E6" s="9"/>
      <c r="F6" s="9"/>
      <c r="G6" s="9" t="s">
        <v>7</v>
      </c>
      <c r="H6" s="9"/>
      <c r="I6" s="9"/>
      <c r="J6" s="9"/>
      <c r="K6" s="9"/>
    </row>
    <row r="7" spans="1:11" ht="117" customHeight="1">
      <c r="A7" s="11" t="s">
        <v>8</v>
      </c>
      <c r="B7" s="10" t="s">
        <v>9</v>
      </c>
      <c r="C7" s="9"/>
      <c r="D7" s="12" t="s">
        <v>10</v>
      </c>
      <c r="E7" s="13" t="s">
        <v>11</v>
      </c>
      <c r="F7" s="9"/>
      <c r="G7" s="10" t="s">
        <v>12</v>
      </c>
      <c r="H7" s="9"/>
      <c r="I7" s="9"/>
      <c r="J7" s="9"/>
      <c r="K7" s="9"/>
    </row>
    <row r="8" spans="1:11" ht="36.75" customHeight="1">
      <c r="A8" s="14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27.6" customHeight="1">
      <c r="A9" s="15" t="s">
        <v>14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22.5" customHeight="1">
      <c r="A10" s="16" t="s">
        <v>15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2.5" customHeight="1">
      <c r="A11" s="16" t="s">
        <v>16</v>
      </c>
      <c r="B11" s="16"/>
      <c r="C11" s="16"/>
      <c r="D11" s="16"/>
      <c r="E11" s="16"/>
      <c r="F11" s="16"/>
      <c r="G11" s="16"/>
      <c r="H11" s="16"/>
      <c r="I11" s="16"/>
      <c r="J11" s="17"/>
      <c r="K11" s="17"/>
    </row>
    <row r="12" spans="1:11" ht="22.5" customHeight="1">
      <c r="A12" s="16" t="s">
        <v>17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2.5" customHeight="1">
      <c r="A13" s="16" t="s">
        <v>18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2.5" customHeight="1">
      <c r="A14" s="16" t="s">
        <v>19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36" customHeight="1">
      <c r="A15" s="16" t="s">
        <v>20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27.6" customHeight="1">
      <c r="A16" s="16" t="s">
        <v>21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37.5" customHeight="1">
      <c r="A17" s="16" t="s">
        <v>22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36" customHeight="1">
      <c r="A18" s="16" t="s">
        <v>23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45" customHeight="1">
      <c r="A19" s="16" t="s">
        <v>24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7.6" customHeight="1">
      <c r="A20" s="16" t="s">
        <v>25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7.6" customHeight="1">
      <c r="A21" s="16" t="s">
        <v>26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7.6" customHeight="1">
      <c r="A22" s="16" t="s">
        <v>27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7.6" customHeight="1">
      <c r="A23" s="16" t="s">
        <v>28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3.25" customHeight="1">
      <c r="A24" s="16" t="s">
        <v>29</v>
      </c>
      <c r="B24" s="16"/>
      <c r="C24" s="16"/>
      <c r="D24" s="16"/>
      <c r="E24" s="16"/>
      <c r="F24" s="16"/>
      <c r="G24" s="16"/>
      <c r="H24" s="16"/>
      <c r="I24" s="16"/>
      <c r="J24" s="16"/>
      <c r="K24" s="17"/>
    </row>
    <row r="25" spans="1:11" ht="23.25" customHeight="1">
      <c r="A25" s="16" t="s">
        <v>30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22.9" customHeight="1">
      <c r="A26" s="16" t="s">
        <v>31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23.25" customHeight="1">
      <c r="A27" s="19" t="s">
        <v>32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23.25" customHeight="1">
      <c r="A28" s="16" t="s">
        <v>33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23.25" customHeight="1">
      <c r="A29" s="16" t="s">
        <v>34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23.25" customHeight="1">
      <c r="A30" s="16" t="s">
        <v>35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23.25" customHeight="1">
      <c r="A31" s="15" t="s">
        <v>36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9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23.25" customHeight="1">
      <c r="A33" s="20" t="s">
        <v>37</v>
      </c>
      <c r="B33" s="21" t="s">
        <v>38</v>
      </c>
      <c r="C33" s="21"/>
      <c r="D33" s="21"/>
      <c r="E33" s="21"/>
      <c r="F33" s="21"/>
      <c r="G33" s="21"/>
      <c r="H33" s="21"/>
      <c r="I33" s="22"/>
      <c r="J33" s="22"/>
      <c r="K33" s="22"/>
    </row>
    <row r="34" spans="1:11" ht="39.75" customHeight="1">
      <c r="A34" s="23">
        <v>1</v>
      </c>
      <c r="B34" s="24" t="s">
        <v>39</v>
      </c>
      <c r="C34" s="24"/>
      <c r="D34" s="24"/>
      <c r="E34" s="24"/>
      <c r="F34" s="24"/>
      <c r="G34" s="24"/>
      <c r="H34" s="24"/>
      <c r="I34" s="22"/>
      <c r="J34" s="22"/>
      <c r="K34" s="22"/>
    </row>
    <row r="35" spans="1:11" ht="26.25" customHeight="1">
      <c r="A35" s="23">
        <v>2</v>
      </c>
      <c r="B35" s="24" t="s">
        <v>40</v>
      </c>
      <c r="C35" s="24"/>
      <c r="D35" s="24"/>
      <c r="E35" s="24"/>
      <c r="F35" s="24"/>
      <c r="G35" s="24"/>
      <c r="H35" s="24"/>
      <c r="I35" s="22"/>
      <c r="J35" s="22"/>
      <c r="K35" s="22"/>
    </row>
    <row r="36" spans="1:11" ht="35.25" customHeight="1">
      <c r="A36" s="23">
        <v>3</v>
      </c>
      <c r="B36" s="24" t="s">
        <v>41</v>
      </c>
      <c r="C36" s="24"/>
      <c r="D36" s="24"/>
      <c r="E36" s="24"/>
      <c r="F36" s="24"/>
      <c r="G36" s="24"/>
      <c r="H36" s="24"/>
      <c r="I36" s="22"/>
      <c r="J36" s="22"/>
      <c r="K36" s="22"/>
    </row>
    <row r="37" spans="1:11" ht="12" customHeight="1">
      <c r="A37" s="25"/>
      <c r="B37" s="8"/>
      <c r="C37" s="8"/>
      <c r="D37" s="8"/>
      <c r="E37" s="8"/>
      <c r="F37" s="8"/>
      <c r="G37" s="8"/>
      <c r="H37" s="8"/>
      <c r="I37" s="22"/>
      <c r="J37" s="22"/>
      <c r="K37" s="22"/>
    </row>
    <row r="38" spans="1:11" ht="18" customHeight="1">
      <c r="A38" s="15" t="s">
        <v>42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ht="4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ht="23.25" customHeight="1">
      <c r="A40" s="15" t="s">
        <v>43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5.2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8" customHeight="1">
      <c r="A42" s="20" t="s">
        <v>37</v>
      </c>
      <c r="B42" s="21" t="s">
        <v>44</v>
      </c>
      <c r="C42" s="21"/>
      <c r="D42" s="21"/>
      <c r="E42" s="21"/>
      <c r="F42" s="21"/>
      <c r="G42" s="21"/>
      <c r="H42" s="21"/>
      <c r="I42" s="22"/>
      <c r="J42" s="22"/>
      <c r="K42" s="22"/>
    </row>
    <row r="43" spans="1:11" ht="23.25" customHeight="1">
      <c r="A43" s="27">
        <v>1</v>
      </c>
      <c r="B43" s="28" t="s">
        <v>45</v>
      </c>
      <c r="C43" s="29"/>
      <c r="D43" s="29"/>
      <c r="E43" s="29"/>
      <c r="F43" s="29"/>
      <c r="G43" s="29"/>
      <c r="H43" s="30"/>
      <c r="I43" s="22"/>
      <c r="J43" s="22"/>
      <c r="K43" s="22"/>
    </row>
    <row r="44" spans="1:11" ht="23.25" customHeight="1">
      <c r="A44" s="27">
        <v>2</v>
      </c>
      <c r="B44" s="28" t="s">
        <v>46</v>
      </c>
      <c r="C44" s="29"/>
      <c r="D44" s="29"/>
      <c r="E44" s="29"/>
      <c r="F44" s="29"/>
      <c r="G44" s="29"/>
      <c r="H44" s="30"/>
      <c r="I44" s="22"/>
      <c r="J44" s="22"/>
      <c r="K44" s="22"/>
    </row>
    <row r="45" spans="1:11" ht="23.25" customHeight="1">
      <c r="A45" s="27">
        <v>3</v>
      </c>
      <c r="B45" s="28" t="s">
        <v>47</v>
      </c>
      <c r="C45" s="29"/>
      <c r="D45" s="29"/>
      <c r="E45" s="29"/>
      <c r="F45" s="29"/>
      <c r="G45" s="29"/>
      <c r="H45" s="30"/>
      <c r="I45" s="22"/>
      <c r="J45" s="22"/>
      <c r="K45" s="22"/>
    </row>
    <row r="46" spans="1:11" ht="23.25" customHeight="1">
      <c r="A46" s="27">
        <v>4</v>
      </c>
      <c r="B46" s="28" t="s">
        <v>48</v>
      </c>
      <c r="C46" s="29"/>
      <c r="D46" s="29"/>
      <c r="E46" s="29"/>
      <c r="F46" s="29"/>
      <c r="G46" s="29"/>
      <c r="H46" s="30"/>
      <c r="I46" s="22"/>
      <c r="J46" s="22"/>
      <c r="K46" s="22"/>
    </row>
    <row r="47" spans="1:11" ht="23.25" customHeight="1">
      <c r="A47" s="27">
        <v>5</v>
      </c>
      <c r="B47" s="28" t="s">
        <v>49</v>
      </c>
      <c r="C47" s="29"/>
      <c r="D47" s="29"/>
      <c r="E47" s="29"/>
      <c r="F47" s="29"/>
      <c r="G47" s="29"/>
      <c r="H47" s="30"/>
      <c r="I47" s="22"/>
      <c r="J47" s="22"/>
      <c r="K47" s="22"/>
    </row>
    <row r="48" spans="1:11" ht="9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20" ht="15.75">
      <c r="A49" s="15" t="s">
        <v>50</v>
      </c>
      <c r="B49" s="15"/>
      <c r="C49" s="15"/>
      <c r="D49" s="15"/>
      <c r="E49" s="15"/>
      <c r="F49" s="15"/>
      <c r="G49" s="15"/>
      <c r="H49" s="15"/>
      <c r="I49" s="22"/>
      <c r="J49" s="22"/>
      <c r="K49" s="22"/>
    </row>
    <row r="50" spans="1:20" ht="6" customHeight="1">
      <c r="A50" s="31" t="s">
        <v>51</v>
      </c>
      <c r="B50" s="31"/>
      <c r="C50" s="31"/>
      <c r="D50" s="31"/>
      <c r="E50" s="31"/>
      <c r="F50" s="31"/>
      <c r="G50" s="31"/>
      <c r="H50" s="31"/>
      <c r="I50" s="31"/>
      <c r="J50" s="11"/>
      <c r="K50" s="11"/>
    </row>
    <row r="51" spans="1:20" s="35" customFormat="1" ht="47.25" customHeight="1">
      <c r="A51" s="32" t="s">
        <v>37</v>
      </c>
      <c r="B51" s="21" t="s">
        <v>52</v>
      </c>
      <c r="C51" s="21"/>
      <c r="D51" s="21" t="s">
        <v>53</v>
      </c>
      <c r="E51" s="21"/>
      <c r="F51" s="21" t="s">
        <v>54</v>
      </c>
      <c r="G51" s="21"/>
      <c r="H51" s="21" t="s">
        <v>55</v>
      </c>
      <c r="I51" s="21"/>
      <c r="J51" s="33"/>
      <c r="K51" s="34"/>
    </row>
    <row r="52" spans="1:20" ht="15.75">
      <c r="A52" s="36">
        <v>1</v>
      </c>
      <c r="B52" s="37">
        <v>2</v>
      </c>
      <c r="C52" s="37"/>
      <c r="D52" s="37">
        <v>3</v>
      </c>
      <c r="E52" s="37"/>
      <c r="F52" s="37">
        <v>4</v>
      </c>
      <c r="G52" s="37"/>
      <c r="H52" s="37">
        <v>6</v>
      </c>
      <c r="I52" s="37"/>
      <c r="J52" s="38"/>
      <c r="K52" s="22"/>
    </row>
    <row r="53" spans="1:20" ht="34.5" customHeight="1">
      <c r="A53" s="39">
        <v>1</v>
      </c>
      <c r="B53" s="24" t="s">
        <v>56</v>
      </c>
      <c r="C53" s="24"/>
      <c r="D53" s="40">
        <f>(432817279+5333412)+(79938-3000000-140000+9245600+48500+200000+864900+8600+130281)-487567.43+(845000-1892800-1941400)</f>
        <v>442111742.56999999</v>
      </c>
      <c r="E53" s="40"/>
      <c r="F53" s="41">
        <f>25305480+41757.96+(50279+8431-119816-1600-78200-1650+2000000-6050-2000-5800)+110371.85</f>
        <v>27301203.810000002</v>
      </c>
      <c r="G53" s="41"/>
      <c r="H53" s="40">
        <f>D53+F53</f>
        <v>469412946.38</v>
      </c>
      <c r="I53" s="40"/>
      <c r="J53" s="42"/>
      <c r="K53" s="22"/>
      <c r="M53" s="43"/>
    </row>
    <row r="54" spans="1:20" ht="34.5" customHeight="1">
      <c r="A54" s="39">
        <v>2</v>
      </c>
      <c r="B54" s="24" t="s">
        <v>57</v>
      </c>
      <c r="C54" s="24"/>
      <c r="D54" s="40">
        <f>31722300+186032+487567.43-1919329</f>
        <v>30476570.43</v>
      </c>
      <c r="E54" s="40"/>
      <c r="F54" s="41">
        <f>38492462.04-1761918-110371.85</f>
        <v>36620172.189999998</v>
      </c>
      <c r="G54" s="41"/>
      <c r="H54" s="40">
        <f t="shared" ref="H54:H56" si="0">D54+F54</f>
        <v>67096742.619999997</v>
      </c>
      <c r="I54" s="40"/>
      <c r="J54" s="42"/>
      <c r="K54" s="22"/>
      <c r="L54" s="43"/>
      <c r="M54" s="43"/>
    </row>
    <row r="55" spans="1:20" ht="34.5" customHeight="1">
      <c r="A55" s="39">
        <v>3</v>
      </c>
      <c r="B55" s="24" t="s">
        <v>58</v>
      </c>
      <c r="C55" s="24"/>
      <c r="D55" s="44"/>
      <c r="E55" s="44"/>
      <c r="F55" s="41">
        <f>7280695.37+1000000</f>
        <v>8280695.3700000001</v>
      </c>
      <c r="G55" s="41"/>
      <c r="H55" s="40">
        <f t="shared" si="0"/>
        <v>8280695.3700000001</v>
      </c>
      <c r="I55" s="40"/>
      <c r="J55" s="42"/>
      <c r="K55" s="22"/>
      <c r="L55" s="285"/>
      <c r="M55" s="285"/>
      <c r="O55" s="45"/>
    </row>
    <row r="56" spans="1:20" ht="34.5" customHeight="1">
      <c r="A56" s="39">
        <v>4</v>
      </c>
      <c r="B56" s="24" t="s">
        <v>59</v>
      </c>
      <c r="C56" s="24"/>
      <c r="D56" s="44"/>
      <c r="E56" s="44"/>
      <c r="F56" s="41">
        <f>(799353-45333)+(-81676)</f>
        <v>672344</v>
      </c>
      <c r="G56" s="41"/>
      <c r="H56" s="40">
        <f t="shared" si="0"/>
        <v>672344</v>
      </c>
      <c r="I56" s="40"/>
      <c r="J56" s="42"/>
      <c r="K56" s="22"/>
      <c r="L56" s="285"/>
      <c r="M56" s="285"/>
      <c r="O56" s="279"/>
      <c r="P56" s="279"/>
      <c r="Q56" s="279"/>
      <c r="R56" s="279"/>
      <c r="S56" s="279"/>
      <c r="T56" s="279"/>
    </row>
    <row r="57" spans="1:20" ht="15.75">
      <c r="A57" s="46" t="s">
        <v>60</v>
      </c>
      <c r="B57" s="46"/>
      <c r="C57" s="46"/>
      <c r="D57" s="40">
        <f>SUM(D53:D56)</f>
        <v>472588313</v>
      </c>
      <c r="E57" s="40"/>
      <c r="F57" s="41">
        <f>SUM(F53:F56)</f>
        <v>72874415.370000005</v>
      </c>
      <c r="G57" s="41"/>
      <c r="H57" s="40">
        <f>SUM(H53:H56)</f>
        <v>545462728.37</v>
      </c>
      <c r="I57" s="40"/>
      <c r="J57" s="22"/>
      <c r="K57" s="22"/>
      <c r="O57" s="279"/>
      <c r="P57" s="279"/>
      <c r="Q57" s="279"/>
      <c r="R57" s="279"/>
      <c r="S57" s="279"/>
      <c r="T57" s="279"/>
    </row>
    <row r="58" spans="1:20" ht="15.75" customHeight="1">
      <c r="A58" s="22"/>
      <c r="B58" s="8"/>
      <c r="C58" s="22"/>
      <c r="D58" s="47"/>
      <c r="E58" s="47"/>
      <c r="F58" s="47"/>
      <c r="G58" s="47"/>
      <c r="H58" s="47"/>
      <c r="I58" s="47"/>
      <c r="J58" s="22"/>
      <c r="K58" s="22"/>
      <c r="O58" s="279"/>
      <c r="P58" s="279"/>
      <c r="Q58" s="279"/>
      <c r="R58" s="279"/>
      <c r="S58" s="279"/>
      <c r="T58" s="279"/>
    </row>
    <row r="59" spans="1:20" ht="15.75">
      <c r="A59" s="15" t="s">
        <v>61</v>
      </c>
      <c r="B59" s="15"/>
      <c r="C59" s="15"/>
      <c r="D59" s="15"/>
      <c r="E59" s="15"/>
      <c r="F59" s="15"/>
      <c r="G59" s="15"/>
      <c r="H59" s="15"/>
      <c r="I59" s="22"/>
      <c r="J59" s="22"/>
      <c r="K59" s="22"/>
      <c r="O59" s="279"/>
      <c r="P59" s="279"/>
      <c r="Q59" s="279"/>
      <c r="R59" s="279"/>
      <c r="S59" s="279"/>
      <c r="T59" s="279"/>
    </row>
    <row r="60" spans="1:20" ht="16.5" customHeight="1">
      <c r="A60" s="31" t="s">
        <v>51</v>
      </c>
      <c r="B60" s="31"/>
      <c r="C60" s="31"/>
      <c r="D60" s="31"/>
      <c r="E60" s="31"/>
      <c r="F60" s="31"/>
      <c r="G60" s="31"/>
      <c r="H60" s="31"/>
      <c r="I60" s="31"/>
      <c r="J60" s="11"/>
      <c r="K60" s="11"/>
      <c r="P60" s="48"/>
      <c r="Q60" s="48"/>
      <c r="R60" s="48"/>
      <c r="S60" s="48"/>
      <c r="T60" s="48"/>
    </row>
    <row r="61" spans="1:20" ht="31.5" customHeight="1">
      <c r="A61" s="21" t="s">
        <v>62</v>
      </c>
      <c r="B61" s="21"/>
      <c r="C61" s="21"/>
      <c r="D61" s="21" t="s">
        <v>53</v>
      </c>
      <c r="E61" s="21"/>
      <c r="F61" s="21" t="s">
        <v>54</v>
      </c>
      <c r="G61" s="21"/>
      <c r="H61" s="21" t="s">
        <v>55</v>
      </c>
      <c r="I61" s="21"/>
      <c r="J61" s="22"/>
      <c r="K61" s="22"/>
      <c r="M61" s="43"/>
      <c r="P61" s="48"/>
      <c r="Q61" s="48"/>
      <c r="R61" s="48"/>
      <c r="S61" s="48"/>
      <c r="T61" s="48"/>
    </row>
    <row r="62" spans="1:20" ht="16.5" customHeight="1">
      <c r="A62" s="37">
        <v>1</v>
      </c>
      <c r="B62" s="37"/>
      <c r="C62" s="37"/>
      <c r="D62" s="37">
        <v>2</v>
      </c>
      <c r="E62" s="37"/>
      <c r="F62" s="37">
        <v>3</v>
      </c>
      <c r="G62" s="37"/>
      <c r="H62" s="37">
        <v>4</v>
      </c>
      <c r="I62" s="37"/>
      <c r="J62" s="22"/>
      <c r="K62" s="22"/>
      <c r="P62" s="49"/>
      <c r="Q62" s="49"/>
      <c r="R62" s="49"/>
      <c r="S62" s="49"/>
      <c r="T62" s="49"/>
    </row>
    <row r="63" spans="1:20" ht="53.25" customHeight="1">
      <c r="A63" s="24" t="s">
        <v>63</v>
      </c>
      <c r="B63" s="24"/>
      <c r="C63" s="28"/>
      <c r="D63" s="50">
        <f>463994912+3865145+490764+236775+46235+649160+7623851-4908529</f>
        <v>471998313</v>
      </c>
      <c r="E63" s="50"/>
      <c r="F63" s="50">
        <f>71874415.37+1000000</f>
        <v>72874415.370000005</v>
      </c>
      <c r="G63" s="50"/>
      <c r="H63" s="50">
        <f>F63+D63</f>
        <v>544872728.37</v>
      </c>
      <c r="I63" s="50"/>
      <c r="J63" s="22"/>
      <c r="K63" s="22"/>
    </row>
    <row r="64" spans="1:20" ht="45" customHeight="1">
      <c r="A64" s="46" t="s">
        <v>64</v>
      </c>
      <c r="B64" s="46"/>
      <c r="C64" s="46"/>
      <c r="D64" s="50">
        <f>544667+45333</f>
        <v>590000</v>
      </c>
      <c r="E64" s="50"/>
      <c r="F64" s="51">
        <v>0</v>
      </c>
      <c r="G64" s="51"/>
      <c r="H64" s="50">
        <f t="shared" ref="H64" si="1">F64+D64</f>
        <v>590000</v>
      </c>
      <c r="I64" s="50"/>
      <c r="J64" s="22"/>
      <c r="K64" s="22"/>
      <c r="O64" s="43"/>
    </row>
    <row r="65" spans="1:11" ht="26.25" customHeight="1">
      <c r="A65" s="52" t="s">
        <v>60</v>
      </c>
      <c r="B65" s="53"/>
      <c r="C65" s="53"/>
      <c r="D65" s="54">
        <f>SUM(D63:D64)</f>
        <v>472588313</v>
      </c>
      <c r="E65" s="54"/>
      <c r="F65" s="54">
        <f>SUM(F63:F64)</f>
        <v>72874415.370000005</v>
      </c>
      <c r="G65" s="54"/>
      <c r="H65" s="50">
        <f>SUM(H63:H64)</f>
        <v>545462728.37</v>
      </c>
      <c r="I65" s="50"/>
      <c r="J65" s="22"/>
      <c r="K65" s="22"/>
    </row>
    <row r="66" spans="1:11" ht="15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 ht="17.25" customHeight="1">
      <c r="A67" s="15" t="s">
        <v>65</v>
      </c>
      <c r="B67" s="15"/>
      <c r="C67" s="15"/>
      <c r="D67" s="15"/>
      <c r="E67" s="15"/>
      <c r="F67" s="15"/>
      <c r="G67" s="15"/>
      <c r="H67" s="15"/>
      <c r="I67" s="22"/>
      <c r="J67" s="22"/>
      <c r="K67" s="22"/>
    </row>
    <row r="68" spans="1:11" ht="49.5" customHeight="1">
      <c r="A68" s="32" t="s">
        <v>37</v>
      </c>
      <c r="B68" s="32" t="s">
        <v>66</v>
      </c>
      <c r="C68" s="32" t="s">
        <v>67</v>
      </c>
      <c r="D68" s="21" t="s">
        <v>68</v>
      </c>
      <c r="E68" s="21"/>
      <c r="F68" s="21" t="s">
        <v>53</v>
      </c>
      <c r="G68" s="21"/>
      <c r="H68" s="21" t="s">
        <v>54</v>
      </c>
      <c r="I68" s="21"/>
      <c r="J68" s="21" t="s">
        <v>55</v>
      </c>
      <c r="K68" s="21"/>
    </row>
    <row r="69" spans="1:11" s="35" customFormat="1" ht="21.95" customHeight="1">
      <c r="A69" s="36">
        <v>1</v>
      </c>
      <c r="B69" s="36">
        <v>2</v>
      </c>
      <c r="C69" s="36">
        <v>3</v>
      </c>
      <c r="D69" s="37">
        <v>4</v>
      </c>
      <c r="E69" s="37"/>
      <c r="F69" s="37">
        <v>5</v>
      </c>
      <c r="G69" s="37"/>
      <c r="H69" s="37">
        <v>6</v>
      </c>
      <c r="I69" s="37"/>
      <c r="J69" s="37">
        <v>7</v>
      </c>
      <c r="K69" s="55"/>
    </row>
    <row r="70" spans="1:11" ht="21.95" customHeight="1">
      <c r="A70" s="39">
        <v>1</v>
      </c>
      <c r="B70" s="56" t="s">
        <v>69</v>
      </c>
      <c r="C70" s="57"/>
      <c r="D70" s="55"/>
      <c r="E70" s="55"/>
      <c r="F70" s="55"/>
      <c r="G70" s="55"/>
      <c r="H70" s="55"/>
      <c r="I70" s="55"/>
      <c r="J70" s="55"/>
      <c r="K70" s="55"/>
    </row>
    <row r="71" spans="1:11" ht="36" customHeight="1">
      <c r="A71" s="58"/>
      <c r="B71" s="59" t="s">
        <v>70</v>
      </c>
      <c r="C71" s="59" t="s">
        <v>71</v>
      </c>
      <c r="D71" s="24" t="s">
        <v>72</v>
      </c>
      <c r="E71" s="24"/>
      <c r="F71" s="60">
        <v>59</v>
      </c>
      <c r="G71" s="60"/>
      <c r="H71" s="55"/>
      <c r="I71" s="55"/>
      <c r="J71" s="60">
        <v>59</v>
      </c>
      <c r="K71" s="60"/>
    </row>
    <row r="72" spans="1:11" ht="35.85" customHeight="1">
      <c r="A72" s="58"/>
      <c r="B72" s="59" t="s">
        <v>73</v>
      </c>
      <c r="C72" s="59" t="s">
        <v>71</v>
      </c>
      <c r="D72" s="24" t="s">
        <v>72</v>
      </c>
      <c r="E72" s="24"/>
      <c r="F72" s="60">
        <v>467</v>
      </c>
      <c r="G72" s="60"/>
      <c r="H72" s="55"/>
      <c r="I72" s="55"/>
      <c r="J72" s="60">
        <f t="shared" ref="J72:J95" si="2">F72+H72</f>
        <v>467</v>
      </c>
      <c r="K72" s="60"/>
    </row>
    <row r="73" spans="1:11" ht="45" customHeight="1">
      <c r="A73" s="58"/>
      <c r="B73" s="59" t="s">
        <v>74</v>
      </c>
      <c r="C73" s="59" t="s">
        <v>71</v>
      </c>
      <c r="D73" s="24" t="s">
        <v>75</v>
      </c>
      <c r="E73" s="24"/>
      <c r="F73" s="61">
        <v>1492.75</v>
      </c>
      <c r="G73" s="61"/>
      <c r="H73" s="61">
        <v>136.21</v>
      </c>
      <c r="I73" s="61"/>
      <c r="J73" s="61">
        <f t="shared" si="2"/>
        <v>1628.96</v>
      </c>
      <c r="K73" s="61"/>
    </row>
    <row r="74" spans="1:11" ht="40.5" customHeight="1">
      <c r="A74" s="58"/>
      <c r="B74" s="62" t="s">
        <v>76</v>
      </c>
      <c r="C74" s="59" t="s">
        <v>71</v>
      </c>
      <c r="D74" s="24" t="s">
        <v>75</v>
      </c>
      <c r="E74" s="24"/>
      <c r="F74" s="61">
        <v>2999.58</v>
      </c>
      <c r="G74" s="61"/>
      <c r="H74" s="61">
        <v>136.21</v>
      </c>
      <c r="I74" s="61"/>
      <c r="J74" s="61">
        <f t="shared" si="2"/>
        <v>3135.79</v>
      </c>
      <c r="K74" s="61"/>
    </row>
    <row r="75" spans="1:11" ht="113.25" customHeight="1">
      <c r="A75" s="63"/>
      <c r="B75" s="64" t="s">
        <v>77</v>
      </c>
      <c r="C75" s="65" t="s">
        <v>78</v>
      </c>
      <c r="D75" s="24" t="s">
        <v>79</v>
      </c>
      <c r="E75" s="24"/>
      <c r="F75" s="66"/>
      <c r="G75" s="67"/>
      <c r="H75" s="68">
        <v>5161695.37</v>
      </c>
      <c r="I75" s="68"/>
      <c r="J75" s="68">
        <f t="shared" si="2"/>
        <v>5161695.37</v>
      </c>
      <c r="K75" s="68"/>
    </row>
    <row r="76" spans="1:11" ht="249.75" customHeight="1">
      <c r="A76" s="63"/>
      <c r="B76" s="69" t="s">
        <v>80</v>
      </c>
      <c r="C76" s="65" t="s">
        <v>78</v>
      </c>
      <c r="D76" s="70" t="s">
        <v>81</v>
      </c>
      <c r="E76" s="70"/>
      <c r="F76" s="71"/>
      <c r="G76" s="71"/>
      <c r="H76" s="68">
        <f>2119000+1000000</f>
        <v>3119000</v>
      </c>
      <c r="I76" s="68"/>
      <c r="J76" s="68">
        <f t="shared" si="2"/>
        <v>3119000</v>
      </c>
      <c r="K76" s="68"/>
    </row>
    <row r="77" spans="1:11" ht="48" customHeight="1">
      <c r="A77" s="58"/>
      <c r="B77" s="72" t="s">
        <v>82</v>
      </c>
      <c r="C77" s="59" t="s">
        <v>78</v>
      </c>
      <c r="D77" s="24" t="s">
        <v>83</v>
      </c>
      <c r="E77" s="24"/>
      <c r="F77" s="68">
        <v>1000000</v>
      </c>
      <c r="G77" s="68"/>
      <c r="H77" s="68"/>
      <c r="I77" s="68"/>
      <c r="J77" s="68">
        <f t="shared" si="2"/>
        <v>1000000</v>
      </c>
      <c r="K77" s="68"/>
    </row>
    <row r="78" spans="1:11" ht="62.25" customHeight="1">
      <c r="A78" s="58"/>
      <c r="B78" s="59" t="s">
        <v>84</v>
      </c>
      <c r="C78" s="59" t="s">
        <v>78</v>
      </c>
      <c r="D78" s="24" t="s">
        <v>83</v>
      </c>
      <c r="E78" s="24"/>
      <c r="F78" s="71"/>
      <c r="G78" s="71"/>
      <c r="H78" s="68">
        <v>530000</v>
      </c>
      <c r="I78" s="68"/>
      <c r="J78" s="68">
        <f t="shared" si="2"/>
        <v>530000</v>
      </c>
      <c r="K78" s="68"/>
    </row>
    <row r="79" spans="1:11" ht="63.75" customHeight="1">
      <c r="A79" s="58"/>
      <c r="B79" s="59" t="s">
        <v>85</v>
      </c>
      <c r="C79" s="59" t="s">
        <v>78</v>
      </c>
      <c r="D79" s="24" t="s">
        <v>86</v>
      </c>
      <c r="E79" s="24"/>
      <c r="F79" s="71">
        <v>590000</v>
      </c>
      <c r="G79" s="71"/>
      <c r="H79" s="68">
        <v>0</v>
      </c>
      <c r="I79" s="68"/>
      <c r="J79" s="68">
        <f t="shared" si="2"/>
        <v>590000</v>
      </c>
      <c r="K79" s="68"/>
    </row>
    <row r="80" spans="1:11" ht="57" customHeight="1">
      <c r="A80" s="58"/>
      <c r="B80" s="59" t="s">
        <v>87</v>
      </c>
      <c r="C80" s="59" t="s">
        <v>78</v>
      </c>
      <c r="D80" s="24" t="s">
        <v>88</v>
      </c>
      <c r="E80" s="24"/>
      <c r="F80" s="73"/>
      <c r="G80" s="74"/>
      <c r="H80" s="75">
        <v>48000</v>
      </c>
      <c r="I80" s="76"/>
      <c r="J80" s="68">
        <f t="shared" si="2"/>
        <v>48000</v>
      </c>
      <c r="K80" s="68"/>
    </row>
    <row r="81" spans="1:13" ht="57" customHeight="1">
      <c r="A81" s="58"/>
      <c r="B81" s="72" t="s">
        <v>89</v>
      </c>
      <c r="C81" s="59" t="s">
        <v>78</v>
      </c>
      <c r="D81" s="24" t="s">
        <v>90</v>
      </c>
      <c r="E81" s="24"/>
      <c r="F81" s="71">
        <v>79938</v>
      </c>
      <c r="G81" s="71"/>
      <c r="H81" s="68"/>
      <c r="I81" s="68"/>
      <c r="J81" s="68">
        <f t="shared" si="2"/>
        <v>79938</v>
      </c>
      <c r="K81" s="68"/>
    </row>
    <row r="82" spans="1:13" ht="39" customHeight="1">
      <c r="A82" s="58">
        <v>2</v>
      </c>
      <c r="B82" s="56" t="s">
        <v>91</v>
      </c>
      <c r="C82" s="59"/>
      <c r="D82" s="24"/>
      <c r="E82" s="24"/>
      <c r="F82" s="60"/>
      <c r="G82" s="60"/>
      <c r="H82" s="55"/>
      <c r="I82" s="55"/>
      <c r="J82" s="75"/>
      <c r="K82" s="76"/>
    </row>
    <row r="83" spans="1:13" ht="44.25" customHeight="1">
      <c r="A83" s="58"/>
      <c r="B83" s="59" t="s">
        <v>92</v>
      </c>
      <c r="C83" s="59" t="s">
        <v>93</v>
      </c>
      <c r="D83" s="24" t="s">
        <v>72</v>
      </c>
      <c r="E83" s="24"/>
      <c r="F83" s="71">
        <v>13078</v>
      </c>
      <c r="G83" s="71"/>
      <c r="H83" s="71"/>
      <c r="I83" s="71"/>
      <c r="J83" s="71">
        <f t="shared" ref="J83:J88" si="3">F83+H83</f>
        <v>13078</v>
      </c>
      <c r="K83" s="71"/>
    </row>
    <row r="84" spans="1:13" ht="65.25" customHeight="1">
      <c r="A84" s="58"/>
      <c r="B84" s="59" t="s">
        <v>94</v>
      </c>
      <c r="C84" s="59" t="s">
        <v>71</v>
      </c>
      <c r="D84" s="24" t="s">
        <v>95</v>
      </c>
      <c r="E84" s="24"/>
      <c r="F84" s="55">
        <v>5</v>
      </c>
      <c r="G84" s="55"/>
      <c r="H84" s="60"/>
      <c r="I84" s="60"/>
      <c r="J84" s="77">
        <f t="shared" si="3"/>
        <v>5</v>
      </c>
      <c r="K84" s="78"/>
    </row>
    <row r="85" spans="1:13" ht="72.75" customHeight="1">
      <c r="A85" s="79"/>
      <c r="B85" s="59" t="s">
        <v>96</v>
      </c>
      <c r="C85" s="59" t="s">
        <v>71</v>
      </c>
      <c r="D85" s="24" t="s">
        <v>90</v>
      </c>
      <c r="E85" s="24"/>
      <c r="F85" s="46">
        <v>4</v>
      </c>
      <c r="G85" s="46"/>
      <c r="H85" s="80"/>
      <c r="I85" s="80"/>
      <c r="J85" s="81">
        <f t="shared" si="3"/>
        <v>4</v>
      </c>
      <c r="K85" s="82"/>
    </row>
    <row r="86" spans="1:13" ht="116.25" customHeight="1">
      <c r="A86" s="58"/>
      <c r="B86" s="59" t="s">
        <v>97</v>
      </c>
      <c r="C86" s="59" t="s">
        <v>71</v>
      </c>
      <c r="D86" s="24" t="s">
        <v>98</v>
      </c>
      <c r="E86" s="24"/>
      <c r="F86" s="55"/>
      <c r="G86" s="55"/>
      <c r="H86" s="83">
        <v>7</v>
      </c>
      <c r="I86" s="83"/>
      <c r="J86" s="77">
        <f t="shared" si="3"/>
        <v>7</v>
      </c>
      <c r="K86" s="78"/>
    </row>
    <row r="87" spans="1:13" ht="58.5" customHeight="1">
      <c r="A87" s="58"/>
      <c r="B87" s="59" t="s">
        <v>99</v>
      </c>
      <c r="C87" s="59" t="s">
        <v>71</v>
      </c>
      <c r="D87" s="24" t="s">
        <v>95</v>
      </c>
      <c r="E87" s="24"/>
      <c r="F87" s="84"/>
      <c r="G87" s="85"/>
      <c r="H87" s="77">
        <v>3</v>
      </c>
      <c r="I87" s="78"/>
      <c r="J87" s="77">
        <f t="shared" si="3"/>
        <v>3</v>
      </c>
      <c r="K87" s="78"/>
    </row>
    <row r="88" spans="1:13" ht="51.6" customHeight="1">
      <c r="A88" s="39"/>
      <c r="B88" s="59" t="s">
        <v>100</v>
      </c>
      <c r="C88" s="59" t="s">
        <v>71</v>
      </c>
      <c r="D88" s="24" t="s">
        <v>95</v>
      </c>
      <c r="E88" s="24"/>
      <c r="F88" s="84"/>
      <c r="G88" s="85"/>
      <c r="H88" s="60">
        <v>53</v>
      </c>
      <c r="I88" s="60"/>
      <c r="J88" s="77">
        <f t="shared" si="3"/>
        <v>53</v>
      </c>
      <c r="K88" s="78"/>
    </row>
    <row r="89" spans="1:13" ht="25.5" customHeight="1">
      <c r="A89" s="58">
        <v>4</v>
      </c>
      <c r="B89" s="56" t="s">
        <v>101</v>
      </c>
      <c r="C89" s="59"/>
      <c r="D89" s="24"/>
      <c r="E89" s="86"/>
      <c r="F89" s="87"/>
      <c r="G89" s="87"/>
      <c r="H89" s="60"/>
      <c r="I89" s="60"/>
      <c r="J89" s="60"/>
      <c r="K89" s="60"/>
    </row>
    <row r="90" spans="1:13" ht="45.6" customHeight="1">
      <c r="A90" s="58"/>
      <c r="B90" s="59" t="s">
        <v>102</v>
      </c>
      <c r="C90" s="59" t="s">
        <v>78</v>
      </c>
      <c r="D90" s="24" t="s">
        <v>103</v>
      </c>
      <c r="E90" s="24"/>
      <c r="F90" s="60">
        <f>D57/F83</f>
        <v>36136.130371616455</v>
      </c>
      <c r="G90" s="60"/>
      <c r="H90" s="88">
        <f>F57/F83</f>
        <v>5572.2905161339659</v>
      </c>
      <c r="I90" s="88"/>
      <c r="J90" s="60">
        <f t="shared" si="2"/>
        <v>41708.420887750421</v>
      </c>
      <c r="K90" s="60"/>
    </row>
    <row r="91" spans="1:13" ht="36" customHeight="1">
      <c r="A91" s="58"/>
      <c r="B91" s="59" t="s">
        <v>104</v>
      </c>
      <c r="C91" s="59" t="s">
        <v>93</v>
      </c>
      <c r="D91" s="24" t="s">
        <v>103</v>
      </c>
      <c r="E91" s="24"/>
      <c r="F91" s="89">
        <f>F83/F73</f>
        <v>8.7610115558532904</v>
      </c>
      <c r="G91" s="89"/>
      <c r="H91" s="68"/>
      <c r="I91" s="68"/>
      <c r="J91" s="60">
        <f t="shared" si="2"/>
        <v>8.7610115558532904</v>
      </c>
      <c r="K91" s="60"/>
    </row>
    <row r="92" spans="1:13" ht="21.75" customHeight="1">
      <c r="A92" s="58">
        <v>5</v>
      </c>
      <c r="B92" s="56" t="s">
        <v>105</v>
      </c>
      <c r="C92" s="59"/>
      <c r="D92" s="24"/>
      <c r="E92" s="24"/>
      <c r="F92" s="60"/>
      <c r="G92" s="60"/>
      <c r="H92" s="55"/>
      <c r="I92" s="55"/>
      <c r="J92" s="60">
        <f t="shared" si="2"/>
        <v>0</v>
      </c>
      <c r="K92" s="60"/>
    </row>
    <row r="93" spans="1:13" ht="46.5" customHeight="1">
      <c r="A93" s="58"/>
      <c r="B93" s="59" t="s">
        <v>106</v>
      </c>
      <c r="C93" s="59" t="s">
        <v>107</v>
      </c>
      <c r="D93" s="24" t="s">
        <v>108</v>
      </c>
      <c r="E93" s="24"/>
      <c r="F93" s="80">
        <v>94</v>
      </c>
      <c r="G93" s="80"/>
      <c r="H93" s="46"/>
      <c r="I93" s="46"/>
      <c r="J93" s="80">
        <f t="shared" si="2"/>
        <v>94</v>
      </c>
      <c r="K93" s="80"/>
    </row>
    <row r="94" spans="1:13" ht="31.5" customHeight="1">
      <c r="A94" s="58"/>
      <c r="B94" s="59" t="s">
        <v>109</v>
      </c>
      <c r="C94" s="59" t="s">
        <v>107</v>
      </c>
      <c r="D94" s="24" t="s">
        <v>108</v>
      </c>
      <c r="E94" s="24"/>
      <c r="F94" s="81">
        <v>70</v>
      </c>
      <c r="G94" s="82"/>
      <c r="H94" s="90"/>
      <c r="I94" s="91"/>
      <c r="J94" s="80">
        <f t="shared" si="2"/>
        <v>70</v>
      </c>
      <c r="K94" s="80"/>
    </row>
    <row r="95" spans="1:13" ht="35.25" customHeight="1">
      <c r="A95" s="57"/>
      <c r="B95" s="59" t="s">
        <v>110</v>
      </c>
      <c r="C95" s="59" t="s">
        <v>107</v>
      </c>
      <c r="D95" s="24" t="s">
        <v>103</v>
      </c>
      <c r="E95" s="24"/>
      <c r="F95" s="92"/>
      <c r="G95" s="92"/>
      <c r="H95" s="93">
        <v>167</v>
      </c>
      <c r="I95" s="93"/>
      <c r="J95" s="92">
        <f t="shared" si="2"/>
        <v>167</v>
      </c>
      <c r="K95" s="92"/>
    </row>
    <row r="96" spans="1:13" s="96" customFormat="1" ht="48.75" customHeight="1">
      <c r="A96" s="59"/>
      <c r="B96" s="59" t="s">
        <v>111</v>
      </c>
      <c r="C96" s="59" t="s">
        <v>107</v>
      </c>
      <c r="D96" s="24" t="s">
        <v>103</v>
      </c>
      <c r="E96" s="24"/>
      <c r="F96" s="94">
        <v>97.4</v>
      </c>
      <c r="G96" s="95"/>
      <c r="H96" s="94">
        <v>76.8</v>
      </c>
      <c r="I96" s="95"/>
      <c r="J96" s="93">
        <v>94.7</v>
      </c>
      <c r="K96" s="93"/>
      <c r="M96" s="97"/>
    </row>
    <row r="97" spans="1:11" ht="32.25" customHeight="1">
      <c r="A97" s="98" t="s">
        <v>112</v>
      </c>
      <c r="B97" s="98"/>
      <c r="C97" s="99"/>
      <c r="D97" s="99"/>
      <c r="E97" s="99"/>
      <c r="F97" s="99"/>
      <c r="G97" s="99"/>
      <c r="H97" s="99"/>
      <c r="I97" s="99"/>
      <c r="J97" s="99"/>
      <c r="K97" s="99"/>
    </row>
    <row r="98" spans="1:11" ht="27" customHeight="1">
      <c r="A98" s="100"/>
      <c r="B98" s="99"/>
      <c r="C98" s="99"/>
      <c r="D98" s="99"/>
      <c r="E98" s="101"/>
      <c r="F98" s="99"/>
      <c r="G98" s="99"/>
      <c r="H98" s="102" t="s">
        <v>113</v>
      </c>
      <c r="I98" s="102"/>
      <c r="J98" s="102"/>
      <c r="K98" s="102"/>
    </row>
    <row r="99" spans="1:11" ht="53.25" customHeight="1">
      <c r="A99" s="98" t="s">
        <v>114</v>
      </c>
      <c r="B99" s="98"/>
      <c r="C99" s="99"/>
      <c r="D99" s="99"/>
      <c r="E99" s="103" t="s">
        <v>115</v>
      </c>
      <c r="F99" s="104"/>
      <c r="G99" s="104"/>
      <c r="H99" s="105" t="s">
        <v>116</v>
      </c>
      <c r="I99" s="105"/>
      <c r="J99" s="105"/>
      <c r="K99" s="105"/>
    </row>
    <row r="100" spans="1:11" s="107" customFormat="1" ht="30.75" customHeight="1">
      <c r="A100" s="98" t="s">
        <v>117</v>
      </c>
      <c r="B100" s="98"/>
      <c r="C100" s="99"/>
      <c r="D100" s="99"/>
      <c r="E100" s="99"/>
      <c r="F100" s="99"/>
      <c r="G100" s="99"/>
      <c r="H100" s="106"/>
      <c r="I100" s="106"/>
      <c r="J100" s="106"/>
      <c r="K100" s="106"/>
    </row>
    <row r="101" spans="1:11" s="107" customFormat="1" ht="19.5" customHeight="1">
      <c r="A101" s="100"/>
      <c r="B101" s="99"/>
      <c r="C101" s="99"/>
      <c r="D101" s="99"/>
      <c r="E101" s="101"/>
      <c r="F101" s="99"/>
      <c r="G101" s="99"/>
      <c r="H101" s="108" t="s">
        <v>118</v>
      </c>
      <c r="I101" s="108"/>
      <c r="J101" s="108"/>
      <c r="K101" s="108"/>
    </row>
    <row r="102" spans="1:11" s="107" customFormat="1" ht="48" customHeight="1">
      <c r="A102" s="100" t="s">
        <v>119</v>
      </c>
      <c r="B102" s="99"/>
      <c r="C102" s="100"/>
      <c r="D102" s="99"/>
      <c r="E102" s="103" t="s">
        <v>115</v>
      </c>
      <c r="F102" s="103"/>
      <c r="G102" s="104"/>
      <c r="H102" s="105" t="s">
        <v>116</v>
      </c>
      <c r="I102" s="105"/>
      <c r="J102" s="105"/>
      <c r="K102" s="105"/>
    </row>
    <row r="103" spans="1:11" s="107" customFormat="1" ht="20.25" customHeight="1">
      <c r="A103" s="109"/>
      <c r="B103" s="110" t="s">
        <v>120</v>
      </c>
      <c r="C103" s="109"/>
      <c r="D103" s="109"/>
      <c r="E103" s="109"/>
      <c r="F103" s="109"/>
      <c r="G103" s="109"/>
      <c r="H103" s="109"/>
      <c r="I103" s="109"/>
      <c r="J103" s="109"/>
      <c r="K103" s="109"/>
    </row>
    <row r="104" spans="1:11" s="107" customFormat="1" ht="20.25" customHeight="1">
      <c r="A104" s="109"/>
      <c r="B104" s="109" t="s">
        <v>121</v>
      </c>
      <c r="C104" s="109"/>
      <c r="D104" s="109"/>
      <c r="E104" s="109"/>
      <c r="F104" s="109"/>
      <c r="G104" s="109"/>
      <c r="H104" s="109"/>
      <c r="I104" s="109"/>
      <c r="J104" s="109"/>
      <c r="K104" s="109"/>
    </row>
    <row r="105" spans="1:11" s="107" customFormat="1" ht="34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</sheetData>
  <mergeCells count="237">
    <mergeCell ref="A99:B99"/>
    <mergeCell ref="H99:K99"/>
    <mergeCell ref="A100:B100"/>
    <mergeCell ref="H100:K100"/>
    <mergeCell ref="H101:K101"/>
    <mergeCell ref="H102:K102"/>
    <mergeCell ref="D96:E96"/>
    <mergeCell ref="F96:G96"/>
    <mergeCell ref="H96:I96"/>
    <mergeCell ref="J96:K96"/>
    <mergeCell ref="A97:B97"/>
    <mergeCell ref="H98:K98"/>
    <mergeCell ref="D94:E94"/>
    <mergeCell ref="F94:G94"/>
    <mergeCell ref="H94:I94"/>
    <mergeCell ref="J94:K94"/>
    <mergeCell ref="D95:E95"/>
    <mergeCell ref="F95:G95"/>
    <mergeCell ref="H95:I95"/>
    <mergeCell ref="J95:K95"/>
    <mergeCell ref="D92:E92"/>
    <mergeCell ref="F92:G92"/>
    <mergeCell ref="H92:I92"/>
    <mergeCell ref="J92:K92"/>
    <mergeCell ref="D93:E93"/>
    <mergeCell ref="F93:G93"/>
    <mergeCell ref="H93:I93"/>
    <mergeCell ref="J93:K93"/>
    <mergeCell ref="D90:E90"/>
    <mergeCell ref="F90:G90"/>
    <mergeCell ref="H90:I90"/>
    <mergeCell ref="J90:K90"/>
    <mergeCell ref="D91:E91"/>
    <mergeCell ref="F91:G91"/>
    <mergeCell ref="H91:I91"/>
    <mergeCell ref="J91:K91"/>
    <mergeCell ref="D88:E88"/>
    <mergeCell ref="F88:G88"/>
    <mergeCell ref="H88:I88"/>
    <mergeCell ref="J88:K88"/>
    <mergeCell ref="D89:E89"/>
    <mergeCell ref="F89:G89"/>
    <mergeCell ref="H89:I89"/>
    <mergeCell ref="J89:K89"/>
    <mergeCell ref="D86:E86"/>
    <mergeCell ref="F86:G86"/>
    <mergeCell ref="H86:I86"/>
    <mergeCell ref="J86:K86"/>
    <mergeCell ref="D87:E87"/>
    <mergeCell ref="F87:G87"/>
    <mergeCell ref="H87:I87"/>
    <mergeCell ref="J87:K87"/>
    <mergeCell ref="D84:E84"/>
    <mergeCell ref="F84:G84"/>
    <mergeCell ref="H84:I84"/>
    <mergeCell ref="J84:K84"/>
    <mergeCell ref="D85:E85"/>
    <mergeCell ref="F85:G85"/>
    <mergeCell ref="H85:I85"/>
    <mergeCell ref="J85:K85"/>
    <mergeCell ref="D82:E82"/>
    <mergeCell ref="F82:G82"/>
    <mergeCell ref="H82:I82"/>
    <mergeCell ref="J82:K82"/>
    <mergeCell ref="D83:E83"/>
    <mergeCell ref="F83:G83"/>
    <mergeCell ref="H83:I83"/>
    <mergeCell ref="J83:K83"/>
    <mergeCell ref="D80:E80"/>
    <mergeCell ref="F80:G80"/>
    <mergeCell ref="H80:I80"/>
    <mergeCell ref="J80:K80"/>
    <mergeCell ref="D81:E81"/>
    <mergeCell ref="F81:G81"/>
    <mergeCell ref="H81:I81"/>
    <mergeCell ref="J81:K81"/>
    <mergeCell ref="D78:E78"/>
    <mergeCell ref="F78:G78"/>
    <mergeCell ref="H78:I78"/>
    <mergeCell ref="J78:K78"/>
    <mergeCell ref="D79:E79"/>
    <mergeCell ref="F79:G79"/>
    <mergeCell ref="H79:I79"/>
    <mergeCell ref="J79:K79"/>
    <mergeCell ref="D76:E76"/>
    <mergeCell ref="F76:G76"/>
    <mergeCell ref="H76:I76"/>
    <mergeCell ref="J76:K76"/>
    <mergeCell ref="D77:E77"/>
    <mergeCell ref="F77:G77"/>
    <mergeCell ref="H77:I77"/>
    <mergeCell ref="J77:K77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D70:E70"/>
    <mergeCell ref="F70:G70"/>
    <mergeCell ref="H70:I70"/>
    <mergeCell ref="J70:K70"/>
    <mergeCell ref="D71:E71"/>
    <mergeCell ref="F71:G71"/>
    <mergeCell ref="H71:I71"/>
    <mergeCell ref="J71:K71"/>
    <mergeCell ref="A67:H67"/>
    <mergeCell ref="D68:E68"/>
    <mergeCell ref="F68:G68"/>
    <mergeCell ref="H68:I68"/>
    <mergeCell ref="J68:K68"/>
    <mergeCell ref="D69:E69"/>
    <mergeCell ref="F69:G69"/>
    <mergeCell ref="H69:I69"/>
    <mergeCell ref="J69:K69"/>
    <mergeCell ref="A64:C64"/>
    <mergeCell ref="D64:E64"/>
    <mergeCell ref="F64:G64"/>
    <mergeCell ref="H64:I64"/>
    <mergeCell ref="A65:C65"/>
    <mergeCell ref="D65:E65"/>
    <mergeCell ref="F65:G65"/>
    <mergeCell ref="H65:I65"/>
    <mergeCell ref="A62:C62"/>
    <mergeCell ref="D62:E62"/>
    <mergeCell ref="F62:G62"/>
    <mergeCell ref="H62:I62"/>
    <mergeCell ref="A63:C63"/>
    <mergeCell ref="D63:E63"/>
    <mergeCell ref="F63:G63"/>
    <mergeCell ref="H63:I63"/>
    <mergeCell ref="A60:I60"/>
    <mergeCell ref="P60:T60"/>
    <mergeCell ref="A61:C61"/>
    <mergeCell ref="D61:E61"/>
    <mergeCell ref="F61:G61"/>
    <mergeCell ref="H61:I61"/>
    <mergeCell ref="P61:T61"/>
    <mergeCell ref="O58:P58"/>
    <mergeCell ref="Q58:R58"/>
    <mergeCell ref="S58:T58"/>
    <mergeCell ref="A59:H59"/>
    <mergeCell ref="O59:P59"/>
    <mergeCell ref="Q59:R59"/>
    <mergeCell ref="S59:T59"/>
    <mergeCell ref="S56:T56"/>
    <mergeCell ref="A57:C57"/>
    <mergeCell ref="D57:E57"/>
    <mergeCell ref="F57:G57"/>
    <mergeCell ref="H57:I57"/>
    <mergeCell ref="O57:P57"/>
    <mergeCell ref="Q57:R57"/>
    <mergeCell ref="S57:T57"/>
    <mergeCell ref="B56:C56"/>
    <mergeCell ref="D56:E56"/>
    <mergeCell ref="F56:G56"/>
    <mergeCell ref="H56:I56"/>
    <mergeCell ref="O56:P56"/>
    <mergeCell ref="Q56:R56"/>
    <mergeCell ref="B54:C54"/>
    <mergeCell ref="D54:E54"/>
    <mergeCell ref="F54:G54"/>
    <mergeCell ref="H54:I54"/>
    <mergeCell ref="B55:C55"/>
    <mergeCell ref="D55:E55"/>
    <mergeCell ref="F55:G55"/>
    <mergeCell ref="H55:I55"/>
    <mergeCell ref="B52:C52"/>
    <mergeCell ref="D52:E52"/>
    <mergeCell ref="F52:G52"/>
    <mergeCell ref="H52:I52"/>
    <mergeCell ref="B53:C53"/>
    <mergeCell ref="D53:E53"/>
    <mergeCell ref="F53:G53"/>
    <mergeCell ref="H53:I53"/>
    <mergeCell ref="B45:H45"/>
    <mergeCell ref="B46:H46"/>
    <mergeCell ref="B47:H47"/>
    <mergeCell ref="A49:H49"/>
    <mergeCell ref="A50:I50"/>
    <mergeCell ref="B51:C51"/>
    <mergeCell ref="D51:E51"/>
    <mergeCell ref="F51:G51"/>
    <mergeCell ref="H51:I51"/>
    <mergeCell ref="B36:H36"/>
    <mergeCell ref="A38:K38"/>
    <mergeCell ref="A40:K40"/>
    <mergeCell ref="B42:H42"/>
    <mergeCell ref="B43:H43"/>
    <mergeCell ref="B44:H44"/>
    <mergeCell ref="A29:K29"/>
    <mergeCell ref="A30:K30"/>
    <mergeCell ref="A31:K31"/>
    <mergeCell ref="B33:H33"/>
    <mergeCell ref="B34:H34"/>
    <mergeCell ref="B35:H35"/>
    <mergeCell ref="A23:K23"/>
    <mergeCell ref="A24:J24"/>
    <mergeCell ref="A25:K25"/>
    <mergeCell ref="A26:K26"/>
    <mergeCell ref="A27:K27"/>
    <mergeCell ref="A28:K28"/>
    <mergeCell ref="A17:K17"/>
    <mergeCell ref="A18:K18"/>
    <mergeCell ref="A19:K19"/>
    <mergeCell ref="A20:K20"/>
    <mergeCell ref="A21:K21"/>
    <mergeCell ref="A22:K22"/>
    <mergeCell ref="A11:I11"/>
    <mergeCell ref="A12:K12"/>
    <mergeCell ref="A13:K13"/>
    <mergeCell ref="A14:K14"/>
    <mergeCell ref="A15:K15"/>
    <mergeCell ref="A16:K16"/>
    <mergeCell ref="B7:C7"/>
    <mergeCell ref="E7:F7"/>
    <mergeCell ref="G7:K7"/>
    <mergeCell ref="A8:K8"/>
    <mergeCell ref="A9:K9"/>
    <mergeCell ref="A10:K10"/>
    <mergeCell ref="G2:K2"/>
    <mergeCell ref="G3:K3"/>
    <mergeCell ref="A4:K4"/>
    <mergeCell ref="B5:F5"/>
    <mergeCell ref="G5:K5"/>
    <mergeCell ref="B6:F6"/>
    <mergeCell ref="G6:K6"/>
  </mergeCells>
  <pageMargins left="0.23622047244094491" right="0.23622047244094491" top="0.74803149606299213" bottom="0.35433070866141736" header="0.31496062992125984" footer="0.31496062992125984"/>
  <pageSetup paperSize="9" scale="61" fitToHeight="5" orientation="landscape" r:id="rId1"/>
  <rowBreaks count="2" manualBreakCount="2">
    <brk id="48" max="10" man="1"/>
    <brk id="8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114"/>
  <sheetViews>
    <sheetView view="pageBreakPreview" topLeftCell="C54" zoomScale="60" zoomScaleNormal="50" workbookViewId="0">
      <selection activeCell="M36" sqref="M36:X81"/>
    </sheetView>
  </sheetViews>
  <sheetFormatPr defaultColWidth="9.33203125" defaultRowHeight="12.75"/>
  <cols>
    <col min="1" max="1" width="22.5" style="109" customWidth="1"/>
    <col min="2" max="2" width="148.1640625" style="109" customWidth="1"/>
    <col min="3" max="3" width="17" style="109" customWidth="1"/>
    <col min="4" max="4" width="23.1640625" style="109" customWidth="1"/>
    <col min="5" max="5" width="28.33203125" style="109" customWidth="1"/>
    <col min="6" max="6" width="2.6640625" style="109" customWidth="1"/>
    <col min="7" max="7" width="35" style="109" customWidth="1"/>
    <col min="8" max="8" width="16.5" style="109" customWidth="1"/>
    <col min="9" max="9" width="16" style="109" customWidth="1"/>
    <col min="10" max="10" width="9.33203125" style="109"/>
    <col min="11" max="11" width="20.83203125" style="109" customWidth="1"/>
    <col min="12" max="12" width="17.33203125" style="109" bestFit="1" customWidth="1"/>
    <col min="13" max="13" width="9.33203125" style="109" customWidth="1"/>
    <col min="14" max="14" width="13.1640625" style="109" customWidth="1"/>
    <col min="15" max="15" width="9.33203125" style="109"/>
    <col min="16" max="16" width="16.5" style="109" customWidth="1"/>
    <col min="17" max="17" width="13" style="109" bestFit="1" customWidth="1"/>
    <col min="18" max="18" width="13.83203125" style="109" customWidth="1"/>
    <col min="19" max="19" width="23.5" style="109" customWidth="1"/>
    <col min="20" max="23" width="9.33203125" style="109"/>
    <col min="24" max="24" width="11.33203125" style="109" bestFit="1" customWidth="1"/>
    <col min="25" max="16384" width="9.33203125" style="109"/>
  </cols>
  <sheetData>
    <row r="1" spans="1:11" ht="103.5" customHeight="1">
      <c r="B1" s="111"/>
      <c r="C1" s="111"/>
      <c r="D1" s="111"/>
      <c r="E1" s="111"/>
      <c r="F1" s="111"/>
      <c r="G1" s="3" t="s">
        <v>0</v>
      </c>
      <c r="H1" s="4"/>
      <c r="I1" s="4"/>
      <c r="J1" s="4"/>
      <c r="K1" s="4"/>
    </row>
    <row r="2" spans="1:11" ht="136.5" customHeight="1">
      <c r="B2" s="111"/>
      <c r="C2" s="111"/>
      <c r="D2" s="111"/>
      <c r="E2" s="111"/>
      <c r="F2" s="111"/>
      <c r="G2" s="112" t="s">
        <v>349</v>
      </c>
      <c r="H2" s="112"/>
      <c r="I2" s="112"/>
      <c r="J2" s="112"/>
      <c r="K2" s="112"/>
    </row>
    <row r="3" spans="1:11" ht="47.25" customHeight="1">
      <c r="A3" s="113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29.75" customHeight="1">
      <c r="A4" s="115" t="s">
        <v>2</v>
      </c>
      <c r="B4" s="116" t="s">
        <v>3</v>
      </c>
      <c r="C4" s="116"/>
      <c r="D4" s="116"/>
      <c r="E4" s="116"/>
      <c r="F4" s="116"/>
      <c r="G4" s="106" t="s">
        <v>4</v>
      </c>
      <c r="H4" s="106"/>
      <c r="I4" s="106"/>
      <c r="J4" s="106"/>
      <c r="K4" s="106"/>
    </row>
    <row r="5" spans="1:11" ht="136.5" customHeight="1">
      <c r="A5" s="117" t="s">
        <v>5</v>
      </c>
      <c r="B5" s="116" t="s">
        <v>6</v>
      </c>
      <c r="C5" s="116"/>
      <c r="D5" s="116"/>
      <c r="E5" s="116"/>
      <c r="F5" s="116"/>
      <c r="G5" s="116" t="s">
        <v>7</v>
      </c>
      <c r="H5" s="116"/>
      <c r="I5" s="116"/>
      <c r="J5" s="116"/>
      <c r="K5" s="116"/>
    </row>
    <row r="6" spans="1:11" ht="169.5" customHeight="1">
      <c r="A6" s="117" t="s">
        <v>122</v>
      </c>
      <c r="B6" s="106" t="s">
        <v>123</v>
      </c>
      <c r="C6" s="116"/>
      <c r="D6" s="118" t="s">
        <v>124</v>
      </c>
      <c r="E6" s="119" t="s">
        <v>125</v>
      </c>
      <c r="F6" s="116"/>
      <c r="G6" s="106" t="s">
        <v>12</v>
      </c>
      <c r="H6" s="116"/>
      <c r="I6" s="116"/>
      <c r="J6" s="116"/>
      <c r="K6" s="116"/>
    </row>
    <row r="7" spans="1:11" ht="49.5" customHeight="1">
      <c r="A7" s="120" t="s">
        <v>126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8" customHeight="1">
      <c r="A8" s="112" t="s">
        <v>127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</row>
    <row r="9" spans="1:11" ht="25.5" customHeight="1">
      <c r="A9" s="121" t="s">
        <v>15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ht="25.5" customHeight="1">
      <c r="A10" s="121" t="s">
        <v>16</v>
      </c>
      <c r="B10" s="121"/>
      <c r="C10" s="121"/>
      <c r="D10" s="121"/>
      <c r="E10" s="121"/>
      <c r="F10" s="121"/>
      <c r="G10" s="121"/>
      <c r="H10" s="121"/>
      <c r="I10" s="121"/>
      <c r="J10" s="122"/>
      <c r="K10" s="122"/>
    </row>
    <row r="11" spans="1:11" ht="25.5" customHeight="1">
      <c r="A11" s="121" t="s">
        <v>128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ht="25.5" customHeight="1">
      <c r="A12" s="16" t="s">
        <v>129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25.5" customHeight="1">
      <c r="A13" s="121" t="s">
        <v>130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5.5" customHeight="1">
      <c r="A14" s="121" t="s">
        <v>20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</row>
    <row r="15" spans="1:11" ht="25.5" customHeight="1">
      <c r="A15" s="121" t="s">
        <v>21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</row>
    <row r="16" spans="1:11" ht="25.5" customHeight="1">
      <c r="A16" s="121" t="s">
        <v>131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</row>
    <row r="17" spans="1:11" ht="25.5" customHeight="1">
      <c r="A17" s="121" t="s">
        <v>23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  <row r="18" spans="1:11" ht="25.5" customHeight="1">
      <c r="A18" s="121" t="s">
        <v>24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</row>
    <row r="19" spans="1:11" ht="25.5" customHeight="1">
      <c r="A19" s="121" t="s">
        <v>25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ht="25.5" customHeight="1">
      <c r="A20" s="121" t="s">
        <v>132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25.5" customHeight="1">
      <c r="A21" s="121" t="s">
        <v>26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</row>
    <row r="22" spans="1:11" ht="25.5" customHeight="1">
      <c r="A22" s="121" t="s">
        <v>27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</row>
    <row r="23" spans="1:11" ht="25.5" customHeight="1">
      <c r="A23" s="121" t="s">
        <v>133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4"/>
    </row>
    <row r="24" spans="1:11" ht="25.5" customHeight="1">
      <c r="A24" s="121" t="s">
        <v>134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</row>
    <row r="25" spans="1:11" ht="25.5" customHeight="1">
      <c r="A25" s="121" t="s">
        <v>135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</row>
    <row r="26" spans="1:11" ht="25.5" customHeight="1">
      <c r="A26" s="121" t="s">
        <v>136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</row>
    <row r="27" spans="1:11" ht="25.5" customHeight="1">
      <c r="A27" s="125" t="s">
        <v>137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</row>
    <row r="28" spans="1:11" ht="25.5" customHeight="1">
      <c r="A28" s="121" t="s">
        <v>138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</row>
    <row r="29" spans="1:11" ht="25.5" customHeight="1">
      <c r="A29" s="121" t="s">
        <v>139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</row>
    <row r="30" spans="1:11" ht="25.5" customHeight="1">
      <c r="A30" s="121" t="s">
        <v>140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</row>
    <row r="31" spans="1:11" ht="25.5" customHeight="1">
      <c r="A31" s="16" t="s">
        <v>34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25.5" customHeight="1">
      <c r="A32" s="16" t="s">
        <v>35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22" ht="28.5" customHeight="1">
      <c r="A33" s="121" t="s">
        <v>36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</row>
    <row r="34" spans="1:22" ht="9" customHeight="1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22" ht="29.25" customHeight="1">
      <c r="A35" s="126" t="s">
        <v>37</v>
      </c>
      <c r="B35" s="127" t="s">
        <v>38</v>
      </c>
      <c r="C35" s="127"/>
      <c r="D35" s="127"/>
      <c r="E35" s="127"/>
      <c r="F35" s="127"/>
      <c r="G35" s="127"/>
      <c r="H35" s="127"/>
      <c r="I35" s="99"/>
      <c r="J35" s="99"/>
      <c r="K35" s="99"/>
    </row>
    <row r="36" spans="1:22" ht="55.5" customHeight="1">
      <c r="A36" s="128">
        <v>1</v>
      </c>
      <c r="B36" s="129" t="s">
        <v>141</v>
      </c>
      <c r="C36" s="129"/>
      <c r="D36" s="129"/>
      <c r="E36" s="129"/>
      <c r="F36" s="129"/>
      <c r="G36" s="129"/>
      <c r="H36" s="129"/>
      <c r="I36" s="99"/>
      <c r="J36" s="99"/>
      <c r="K36" s="99"/>
    </row>
    <row r="37" spans="1:22" ht="12" customHeight="1">
      <c r="A37" s="130"/>
      <c r="B37" s="115"/>
      <c r="C37" s="115"/>
      <c r="D37" s="115"/>
      <c r="E37" s="115"/>
      <c r="F37" s="115"/>
      <c r="G37" s="115"/>
      <c r="H37" s="115"/>
      <c r="I37" s="99"/>
      <c r="J37" s="99"/>
      <c r="K37" s="99"/>
    </row>
    <row r="38" spans="1:22" ht="27" customHeight="1">
      <c r="A38" s="5" t="s">
        <v>142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</row>
    <row r="39" spans="1:22" ht="10.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22" ht="34.5" customHeight="1">
      <c r="A40" s="5" t="s">
        <v>43</v>
      </c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22" ht="1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spans="1:22" ht="28.5" customHeight="1">
      <c r="A42" s="126" t="s">
        <v>37</v>
      </c>
      <c r="B42" s="127" t="s">
        <v>44</v>
      </c>
      <c r="C42" s="127"/>
      <c r="D42" s="127"/>
      <c r="E42" s="127"/>
      <c r="F42" s="127"/>
      <c r="G42" s="127"/>
      <c r="H42" s="127"/>
      <c r="I42" s="99"/>
      <c r="J42" s="99"/>
      <c r="K42" s="99"/>
    </row>
    <row r="43" spans="1:22" ht="33" customHeight="1">
      <c r="A43" s="132">
        <v>1</v>
      </c>
      <c r="B43" s="133" t="s">
        <v>143</v>
      </c>
      <c r="C43" s="134"/>
      <c r="D43" s="134"/>
      <c r="E43" s="134"/>
      <c r="F43" s="134"/>
      <c r="G43" s="134"/>
      <c r="H43" s="135"/>
      <c r="I43" s="99"/>
      <c r="J43" s="99"/>
      <c r="K43" s="99"/>
    </row>
    <row r="44" spans="1:22" ht="6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</row>
    <row r="45" spans="1:22" ht="23.25" customHeight="1">
      <c r="A45" s="5" t="s">
        <v>50</v>
      </c>
      <c r="B45" s="5"/>
      <c r="C45" s="5"/>
      <c r="D45" s="5"/>
      <c r="E45" s="5"/>
      <c r="F45" s="5"/>
      <c r="G45" s="5"/>
      <c r="H45" s="5"/>
      <c r="I45" s="99"/>
      <c r="J45" s="99"/>
      <c r="K45" s="99"/>
    </row>
    <row r="46" spans="1:22" ht="15.75">
      <c r="A46" s="136" t="s">
        <v>51</v>
      </c>
      <c r="B46" s="136"/>
      <c r="C46" s="136"/>
      <c r="D46" s="136"/>
      <c r="E46" s="136"/>
      <c r="F46" s="136"/>
      <c r="G46" s="136"/>
      <c r="H46" s="136"/>
      <c r="I46" s="136"/>
      <c r="J46" s="117"/>
      <c r="K46" s="117"/>
    </row>
    <row r="47" spans="1:22" s="139" customFormat="1" ht="78.75" customHeight="1">
      <c r="A47" s="137" t="s">
        <v>37</v>
      </c>
      <c r="B47" s="127" t="s">
        <v>52</v>
      </c>
      <c r="C47" s="127"/>
      <c r="D47" s="127" t="s">
        <v>53</v>
      </c>
      <c r="E47" s="127"/>
      <c r="F47" s="127" t="s">
        <v>54</v>
      </c>
      <c r="G47" s="127"/>
      <c r="H47" s="127" t="s">
        <v>55</v>
      </c>
      <c r="I47" s="127"/>
      <c r="J47" s="138"/>
      <c r="K47" s="118"/>
      <c r="S47" s="281"/>
      <c r="T47" s="281"/>
      <c r="U47" s="281"/>
      <c r="V47" s="281"/>
    </row>
    <row r="48" spans="1:22" ht="30" customHeight="1">
      <c r="A48" s="140">
        <v>1</v>
      </c>
      <c r="B48" s="141">
        <v>2</v>
      </c>
      <c r="C48" s="141"/>
      <c r="D48" s="141">
        <v>3</v>
      </c>
      <c r="E48" s="141"/>
      <c r="F48" s="141">
        <v>4</v>
      </c>
      <c r="G48" s="141"/>
      <c r="H48" s="141">
        <v>6</v>
      </c>
      <c r="I48" s="141"/>
      <c r="J48" s="142"/>
      <c r="K48" s="99"/>
      <c r="S48" s="282"/>
      <c r="T48" s="282"/>
      <c r="U48" s="282"/>
      <c r="V48" s="282"/>
    </row>
    <row r="49" spans="1:24" ht="28.5" customHeight="1">
      <c r="A49" s="143">
        <v>1</v>
      </c>
      <c r="B49" s="129" t="s">
        <v>144</v>
      </c>
      <c r="C49" s="129"/>
      <c r="D49" s="144">
        <f>(252735119.79-500000+751028+100000+470762-12600-10500-69862+46650)+(-5738000-3142000+775744+15962+567986+11985620+18962-1395500+1795700+69680-47400)-607298.44+(560000-180000+180000)</f>
        <v>258370053.34999999</v>
      </c>
      <c r="E49" s="144"/>
      <c r="F49" s="145">
        <v>31734350</v>
      </c>
      <c r="G49" s="145"/>
      <c r="H49" s="144">
        <f>D49+F49</f>
        <v>290104403.35000002</v>
      </c>
      <c r="I49" s="144"/>
      <c r="J49" s="146"/>
      <c r="K49" s="99"/>
      <c r="S49" s="283"/>
      <c r="T49" s="283"/>
      <c r="U49" s="283"/>
      <c r="V49" s="283"/>
    </row>
    <row r="50" spans="1:24" ht="28.5" customHeight="1">
      <c r="A50" s="143">
        <v>2</v>
      </c>
      <c r="B50" s="129" t="s">
        <v>145</v>
      </c>
      <c r="C50" s="129"/>
      <c r="D50" s="144">
        <f>35623914.35+(-186032)+607298.44+(1919329)</f>
        <v>37964509.789999999</v>
      </c>
      <c r="E50" s="144"/>
      <c r="F50" s="145">
        <f>21451120-440450</f>
        <v>21010670</v>
      </c>
      <c r="G50" s="145"/>
      <c r="H50" s="144">
        <f t="shared" ref="H50:H53" si="0">D50+F50</f>
        <v>58975179.789999999</v>
      </c>
      <c r="I50" s="144"/>
      <c r="J50" s="146"/>
      <c r="K50" s="99"/>
      <c r="S50" s="283"/>
      <c r="T50" s="283"/>
      <c r="U50" s="283"/>
      <c r="V50" s="283"/>
    </row>
    <row r="51" spans="1:24" ht="28.5" customHeight="1">
      <c r="A51" s="143">
        <v>3</v>
      </c>
      <c r="B51" s="129" t="s">
        <v>58</v>
      </c>
      <c r="C51" s="129"/>
      <c r="D51" s="147"/>
      <c r="E51" s="147"/>
      <c r="F51" s="145">
        <f>(5392340.89+830000+809383+1436788+646945+500000)+(1749040)</f>
        <v>11364496.890000001</v>
      </c>
      <c r="G51" s="145"/>
      <c r="H51" s="144">
        <f t="shared" si="0"/>
        <v>11364496.890000001</v>
      </c>
      <c r="I51" s="144"/>
      <c r="J51" s="146"/>
      <c r="K51" s="99"/>
      <c r="S51" s="283"/>
      <c r="T51" s="283"/>
      <c r="U51" s="283"/>
      <c r="V51" s="283"/>
    </row>
    <row r="52" spans="1:24" ht="28.5" customHeight="1">
      <c r="A52" s="143">
        <v>4</v>
      </c>
      <c r="B52" s="129" t="s">
        <v>59</v>
      </c>
      <c r="C52" s="129"/>
      <c r="D52" s="147"/>
      <c r="E52" s="147"/>
      <c r="F52" s="145">
        <v>8857935</v>
      </c>
      <c r="G52" s="145"/>
      <c r="H52" s="144">
        <f>D52+F52</f>
        <v>8857935</v>
      </c>
      <c r="I52" s="144"/>
      <c r="J52" s="146"/>
      <c r="K52" s="99"/>
      <c r="L52" s="148"/>
      <c r="S52" s="283"/>
      <c r="T52" s="283"/>
      <c r="U52" s="283"/>
      <c r="V52" s="283"/>
      <c r="X52" s="148"/>
    </row>
    <row r="53" spans="1:24" ht="28.5" customHeight="1">
      <c r="A53" s="143">
        <v>5</v>
      </c>
      <c r="B53" s="129" t="s">
        <v>146</v>
      </c>
      <c r="C53" s="129"/>
      <c r="D53" s="147"/>
      <c r="E53" s="147"/>
      <c r="F53" s="145">
        <f>4783290+69862-500000+(32821+263490)</f>
        <v>4649463</v>
      </c>
      <c r="G53" s="145"/>
      <c r="H53" s="144">
        <f t="shared" si="0"/>
        <v>4649463</v>
      </c>
      <c r="I53" s="144"/>
      <c r="J53" s="99"/>
      <c r="K53" s="99"/>
      <c r="S53" s="283"/>
      <c r="T53" s="283"/>
      <c r="U53" s="283"/>
      <c r="V53" s="283"/>
    </row>
    <row r="54" spans="1:24" ht="25.5" customHeight="1">
      <c r="A54" s="149" t="s">
        <v>60</v>
      </c>
      <c r="B54" s="149"/>
      <c r="C54" s="149"/>
      <c r="D54" s="144">
        <f>SUM(D49:D53)</f>
        <v>296334563.13999999</v>
      </c>
      <c r="E54" s="144"/>
      <c r="F54" s="145">
        <f t="shared" ref="F54" si="1">SUM(F49:F53)</f>
        <v>77616914.890000001</v>
      </c>
      <c r="G54" s="145"/>
      <c r="H54" s="144">
        <f t="shared" ref="H54" si="2">SUM(H49:H53)</f>
        <v>373951478.03000003</v>
      </c>
      <c r="I54" s="144"/>
      <c r="J54" s="99"/>
      <c r="K54" s="99"/>
      <c r="L54" s="148"/>
      <c r="M54" s="284"/>
      <c r="N54" s="284"/>
      <c r="O54" s="283"/>
      <c r="P54" s="283"/>
      <c r="Q54" s="283"/>
      <c r="R54" s="283"/>
      <c r="S54" s="283"/>
      <c r="T54" s="283"/>
      <c r="U54" s="283"/>
      <c r="V54" s="283"/>
    </row>
    <row r="55" spans="1:24" ht="11.25" customHeight="1">
      <c r="A55" s="99"/>
      <c r="B55" s="115"/>
      <c r="C55" s="99"/>
      <c r="D55" s="152"/>
      <c r="E55" s="152"/>
      <c r="F55" s="152"/>
      <c r="G55" s="152"/>
      <c r="H55" s="152"/>
      <c r="I55" s="152"/>
      <c r="J55" s="99"/>
      <c r="K55" s="99"/>
      <c r="M55" s="284"/>
      <c r="N55" s="284"/>
      <c r="O55" s="283"/>
      <c r="P55" s="283"/>
      <c r="Q55" s="283"/>
      <c r="R55" s="283"/>
    </row>
    <row r="56" spans="1:24" ht="15.75">
      <c r="A56" s="5" t="s">
        <v>61</v>
      </c>
      <c r="B56" s="5"/>
      <c r="C56" s="5"/>
      <c r="D56" s="5"/>
      <c r="E56" s="5"/>
      <c r="F56" s="5"/>
      <c r="G56" s="5"/>
      <c r="H56" s="5"/>
      <c r="I56" s="99"/>
      <c r="J56" s="99"/>
      <c r="K56" s="99"/>
      <c r="M56" s="284"/>
      <c r="N56" s="284"/>
      <c r="O56" s="284"/>
      <c r="P56" s="284"/>
      <c r="Q56" s="283"/>
      <c r="R56" s="283"/>
    </row>
    <row r="57" spans="1:24" ht="16.5" customHeight="1">
      <c r="A57" s="136" t="s">
        <v>51</v>
      </c>
      <c r="B57" s="136"/>
      <c r="C57" s="136"/>
      <c r="D57" s="136"/>
      <c r="E57" s="136"/>
      <c r="F57" s="136"/>
      <c r="G57" s="136"/>
      <c r="H57" s="136"/>
      <c r="I57" s="136"/>
      <c r="J57" s="117"/>
      <c r="K57" s="117"/>
      <c r="M57" s="284"/>
      <c r="N57" s="284"/>
      <c r="O57" s="284"/>
      <c r="P57" s="284"/>
      <c r="Q57" s="283"/>
      <c r="R57" s="283"/>
    </row>
    <row r="58" spans="1:24" ht="31.5" customHeight="1">
      <c r="A58" s="127" t="s">
        <v>62</v>
      </c>
      <c r="B58" s="127"/>
      <c r="C58" s="127"/>
      <c r="D58" s="127" t="s">
        <v>53</v>
      </c>
      <c r="E58" s="127"/>
      <c r="F58" s="127" t="s">
        <v>54</v>
      </c>
      <c r="G58" s="127"/>
      <c r="H58" s="127" t="s">
        <v>55</v>
      </c>
      <c r="I58" s="127"/>
      <c r="J58" s="99"/>
      <c r="K58" s="99"/>
    </row>
    <row r="59" spans="1:24" ht="16.5" customHeight="1">
      <c r="A59" s="141">
        <v>1</v>
      </c>
      <c r="B59" s="141"/>
      <c r="C59" s="141"/>
      <c r="D59" s="141">
        <v>2</v>
      </c>
      <c r="E59" s="141"/>
      <c r="F59" s="141">
        <v>3</v>
      </c>
      <c r="G59" s="141"/>
      <c r="H59" s="141">
        <v>4</v>
      </c>
      <c r="I59" s="141"/>
      <c r="J59" s="99"/>
      <c r="K59" s="99"/>
    </row>
    <row r="60" spans="1:24" ht="29.25" customHeight="1">
      <c r="A60" s="129" t="s">
        <v>63</v>
      </c>
      <c r="B60" s="129"/>
      <c r="C60" s="133"/>
      <c r="D60" s="153">
        <f>286067467.14+(560000+1919329-180000+180000)</f>
        <v>288546796.13999999</v>
      </c>
      <c r="E60" s="153"/>
      <c r="F60" s="153">
        <v>77524464.890000001</v>
      </c>
      <c r="G60" s="153"/>
      <c r="H60" s="153">
        <f>F60+D60</f>
        <v>366071261.02999997</v>
      </c>
      <c r="I60" s="153"/>
      <c r="J60" s="99"/>
      <c r="K60" s="99"/>
    </row>
    <row r="61" spans="1:24" ht="29.25" customHeight="1">
      <c r="A61" s="129" t="s">
        <v>147</v>
      </c>
      <c r="B61" s="129"/>
      <c r="C61" s="133"/>
      <c r="D61" s="153">
        <v>7730217</v>
      </c>
      <c r="E61" s="153"/>
      <c r="F61" s="154"/>
      <c r="G61" s="154"/>
      <c r="H61" s="153">
        <f t="shared" ref="H61:H62" si="3">F61+D61</f>
        <v>7730217</v>
      </c>
      <c r="I61" s="153"/>
      <c r="J61" s="99"/>
      <c r="K61" s="99"/>
    </row>
    <row r="62" spans="1:24" ht="29.25" customHeight="1">
      <c r="A62" s="133" t="s">
        <v>64</v>
      </c>
      <c r="B62" s="134"/>
      <c r="C62" s="135"/>
      <c r="D62" s="153">
        <v>57550</v>
      </c>
      <c r="E62" s="153"/>
      <c r="F62" s="155">
        <v>92450</v>
      </c>
      <c r="G62" s="155"/>
      <c r="H62" s="153">
        <f t="shared" si="3"/>
        <v>150000</v>
      </c>
      <c r="I62" s="153"/>
      <c r="J62" s="99"/>
      <c r="K62" s="99"/>
    </row>
    <row r="63" spans="1:24" s="162" customFormat="1" ht="26.25" customHeight="1">
      <c r="A63" s="156" t="s">
        <v>60</v>
      </c>
      <c r="B63" s="157"/>
      <c r="C63" s="157"/>
      <c r="D63" s="158">
        <f>D60+D61+D62</f>
        <v>296334563.13999999</v>
      </c>
      <c r="E63" s="158"/>
      <c r="F63" s="158">
        <f>F60+F61+F62</f>
        <v>77616914.890000001</v>
      </c>
      <c r="G63" s="158"/>
      <c r="H63" s="159">
        <f>F63+D63</f>
        <v>373951478.02999997</v>
      </c>
      <c r="I63" s="159"/>
      <c r="J63" s="160"/>
      <c r="K63" s="161"/>
    </row>
    <row r="64" spans="1:24" ht="15.7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</row>
    <row r="65" spans="1:11" ht="17.25" customHeight="1">
      <c r="A65" s="5" t="s">
        <v>65</v>
      </c>
      <c r="B65" s="5"/>
      <c r="C65" s="5"/>
      <c r="D65" s="5"/>
      <c r="E65" s="5"/>
      <c r="F65" s="5"/>
      <c r="G65" s="5"/>
      <c r="H65" s="5"/>
      <c r="I65" s="99"/>
      <c r="J65" s="99"/>
      <c r="K65" s="99"/>
    </row>
    <row r="66" spans="1:11" ht="49.5" customHeight="1">
      <c r="A66" s="137" t="s">
        <v>37</v>
      </c>
      <c r="B66" s="137" t="s">
        <v>66</v>
      </c>
      <c r="C66" s="137" t="s">
        <v>148</v>
      </c>
      <c r="D66" s="127" t="s">
        <v>68</v>
      </c>
      <c r="E66" s="127"/>
      <c r="F66" s="127" t="s">
        <v>53</v>
      </c>
      <c r="G66" s="127"/>
      <c r="H66" s="127" t="s">
        <v>54</v>
      </c>
      <c r="I66" s="127"/>
      <c r="J66" s="127" t="s">
        <v>55</v>
      </c>
      <c r="K66" s="127"/>
    </row>
    <row r="67" spans="1:11" s="139" customFormat="1" ht="21.95" customHeight="1">
      <c r="A67" s="140">
        <v>1</v>
      </c>
      <c r="B67" s="140">
        <v>2</v>
      </c>
      <c r="C67" s="140">
        <v>3</v>
      </c>
      <c r="D67" s="141">
        <v>4</v>
      </c>
      <c r="E67" s="141"/>
      <c r="F67" s="141">
        <v>5</v>
      </c>
      <c r="G67" s="141"/>
      <c r="H67" s="141">
        <v>6</v>
      </c>
      <c r="I67" s="141"/>
      <c r="J67" s="141">
        <v>7</v>
      </c>
      <c r="K67" s="163"/>
    </row>
    <row r="68" spans="1:11" ht="21.95" customHeight="1">
      <c r="A68" s="143">
        <v>1</v>
      </c>
      <c r="B68" s="164" t="s">
        <v>69</v>
      </c>
      <c r="C68" s="165"/>
      <c r="D68" s="163"/>
      <c r="E68" s="163"/>
      <c r="F68" s="163"/>
      <c r="G68" s="163"/>
      <c r="H68" s="163"/>
      <c r="I68" s="163"/>
      <c r="J68" s="163"/>
      <c r="K68" s="163"/>
    </row>
    <row r="69" spans="1:11" ht="27" customHeight="1">
      <c r="A69" s="166"/>
      <c r="B69" s="167" t="s">
        <v>149</v>
      </c>
      <c r="C69" s="167" t="s">
        <v>71</v>
      </c>
      <c r="D69" s="129" t="s">
        <v>150</v>
      </c>
      <c r="E69" s="129"/>
      <c r="F69" s="168">
        <v>50</v>
      </c>
      <c r="G69" s="168"/>
      <c r="H69" s="163"/>
      <c r="I69" s="163"/>
      <c r="J69" s="168">
        <f>F69+H69</f>
        <v>50</v>
      </c>
      <c r="K69" s="168"/>
    </row>
    <row r="70" spans="1:11" ht="27" customHeight="1">
      <c r="A70" s="166"/>
      <c r="B70" s="167" t="s">
        <v>151</v>
      </c>
      <c r="C70" s="167" t="s">
        <v>71</v>
      </c>
      <c r="D70" s="129" t="s">
        <v>150</v>
      </c>
      <c r="E70" s="129"/>
      <c r="F70" s="168">
        <v>1282</v>
      </c>
      <c r="G70" s="168"/>
      <c r="H70" s="163"/>
      <c r="I70" s="163"/>
      <c r="J70" s="168">
        <f t="shared" ref="J70:J105" si="4">F70+H70</f>
        <v>1282</v>
      </c>
      <c r="K70" s="168"/>
    </row>
    <row r="71" spans="1:11" ht="27" customHeight="1">
      <c r="A71" s="166"/>
      <c r="B71" s="167" t="s">
        <v>152</v>
      </c>
      <c r="C71" s="167" t="s">
        <v>71</v>
      </c>
      <c r="D71" s="129" t="s">
        <v>75</v>
      </c>
      <c r="E71" s="129"/>
      <c r="F71" s="169">
        <f>3428-23+8.56</f>
        <v>3413.56</v>
      </c>
      <c r="G71" s="169"/>
      <c r="H71" s="170">
        <v>131.83000000000001</v>
      </c>
      <c r="I71" s="170"/>
      <c r="J71" s="169">
        <f t="shared" si="4"/>
        <v>3545.39</v>
      </c>
      <c r="K71" s="169"/>
    </row>
    <row r="72" spans="1:11" ht="27" customHeight="1">
      <c r="A72" s="166"/>
      <c r="B72" s="167" t="s">
        <v>76</v>
      </c>
      <c r="C72" s="167" t="s">
        <v>71</v>
      </c>
      <c r="D72" s="129" t="s">
        <v>75</v>
      </c>
      <c r="E72" s="129"/>
      <c r="F72" s="169">
        <f>4781.25-23+10.56</f>
        <v>4768.8100000000004</v>
      </c>
      <c r="G72" s="169"/>
      <c r="H72" s="170">
        <v>154.58000000000001</v>
      </c>
      <c r="I72" s="170"/>
      <c r="J72" s="169">
        <f t="shared" si="4"/>
        <v>4923.3900000000003</v>
      </c>
      <c r="K72" s="169"/>
    </row>
    <row r="73" spans="1:11" ht="189" customHeight="1">
      <c r="A73" s="166"/>
      <c r="B73" s="167" t="s">
        <v>153</v>
      </c>
      <c r="C73" s="167" t="s">
        <v>78</v>
      </c>
      <c r="D73" s="129" t="s">
        <v>154</v>
      </c>
      <c r="E73" s="129"/>
      <c r="F73" s="171"/>
      <c r="G73" s="171"/>
      <c r="H73" s="172">
        <f>5908500+1207290+1436788+809383+1917667+81373+13800+343190+32821</f>
        <v>11750812</v>
      </c>
      <c r="I73" s="172"/>
      <c r="J73" s="173">
        <f t="shared" si="4"/>
        <v>11750812</v>
      </c>
      <c r="K73" s="173"/>
    </row>
    <row r="74" spans="1:11" ht="182.25" customHeight="1">
      <c r="A74" s="166"/>
      <c r="B74" s="167" t="s">
        <v>155</v>
      </c>
      <c r="C74" s="167" t="s">
        <v>78</v>
      </c>
      <c r="D74" s="129" t="s">
        <v>156</v>
      </c>
      <c r="E74" s="129"/>
      <c r="F74" s="171"/>
      <c r="G74" s="171"/>
      <c r="H74" s="173">
        <f>2692340.89+830000+646945+69862-250000</f>
        <v>3989147.8900000006</v>
      </c>
      <c r="I74" s="173"/>
      <c r="J74" s="173">
        <f t="shared" si="4"/>
        <v>3989147.8900000006</v>
      </c>
      <c r="K74" s="173"/>
    </row>
    <row r="75" spans="1:11" ht="76.5" customHeight="1">
      <c r="A75" s="166"/>
      <c r="B75" s="167" t="s">
        <v>157</v>
      </c>
      <c r="C75" s="167" t="s">
        <v>78</v>
      </c>
      <c r="D75" s="129" t="s">
        <v>158</v>
      </c>
      <c r="E75" s="129"/>
      <c r="F75" s="171"/>
      <c r="G75" s="171"/>
      <c r="H75" s="173">
        <f>376500-93500</f>
        <v>283000</v>
      </c>
      <c r="I75" s="173"/>
      <c r="J75" s="173">
        <f t="shared" si="4"/>
        <v>283000</v>
      </c>
      <c r="K75" s="173"/>
    </row>
    <row r="76" spans="1:11" ht="243.75" customHeight="1">
      <c r="A76" s="166"/>
      <c r="B76" s="167" t="s">
        <v>159</v>
      </c>
      <c r="C76" s="167" t="s">
        <v>78</v>
      </c>
      <c r="D76" s="133" t="s">
        <v>160</v>
      </c>
      <c r="E76" s="135"/>
      <c r="F76" s="174">
        <f>1189060+240600+49900+45127+93550+11926+199000+94412</f>
        <v>1923575</v>
      </c>
      <c r="G76" s="175"/>
      <c r="H76" s="150"/>
      <c r="I76" s="151"/>
      <c r="J76" s="150">
        <f>F76+H76</f>
        <v>1923575</v>
      </c>
      <c r="K76" s="151"/>
    </row>
    <row r="77" spans="1:11" ht="105" customHeight="1">
      <c r="A77" s="166"/>
      <c r="B77" s="167" t="s">
        <v>161</v>
      </c>
      <c r="C77" s="167" t="s">
        <v>78</v>
      </c>
      <c r="D77" s="129" t="s">
        <v>90</v>
      </c>
      <c r="E77" s="129"/>
      <c r="F77" s="174">
        <f>29730+49933+28685</f>
        <v>108348</v>
      </c>
      <c r="G77" s="175"/>
      <c r="H77" s="150"/>
      <c r="I77" s="151"/>
      <c r="J77" s="150">
        <f>F77+H77</f>
        <v>108348</v>
      </c>
      <c r="K77" s="151"/>
    </row>
    <row r="78" spans="1:11" ht="133.5" customHeight="1">
      <c r="A78" s="166"/>
      <c r="B78" s="167" t="s">
        <v>162</v>
      </c>
      <c r="C78" s="167" t="s">
        <v>78</v>
      </c>
      <c r="D78" s="129" t="s">
        <v>163</v>
      </c>
      <c r="E78" s="129"/>
      <c r="F78" s="174">
        <f>1080000+199000-27700</f>
        <v>1251300</v>
      </c>
      <c r="G78" s="175"/>
      <c r="H78" s="150"/>
      <c r="I78" s="151"/>
      <c r="J78" s="150">
        <f t="shared" si="4"/>
        <v>1251300</v>
      </c>
      <c r="K78" s="151"/>
    </row>
    <row r="79" spans="1:11" ht="139.5" customHeight="1">
      <c r="A79" s="166"/>
      <c r="B79" s="167" t="s">
        <v>164</v>
      </c>
      <c r="C79" s="167" t="s">
        <v>78</v>
      </c>
      <c r="D79" s="129" t="s">
        <v>165</v>
      </c>
      <c r="E79" s="129"/>
      <c r="F79" s="174">
        <v>260500</v>
      </c>
      <c r="G79" s="175"/>
      <c r="H79" s="176">
        <f>982500+10500-160000+40000+37800</f>
        <v>910800</v>
      </c>
      <c r="I79" s="177"/>
      <c r="J79" s="150">
        <f t="shared" si="4"/>
        <v>1171300</v>
      </c>
      <c r="K79" s="151"/>
    </row>
    <row r="80" spans="1:11" ht="85.5" customHeight="1">
      <c r="A80" s="166"/>
      <c r="B80" s="167" t="s">
        <v>166</v>
      </c>
      <c r="C80" s="167" t="s">
        <v>78</v>
      </c>
      <c r="D80" s="129" t="s">
        <v>167</v>
      </c>
      <c r="E80" s="129"/>
      <c r="F80" s="174"/>
      <c r="G80" s="175"/>
      <c r="H80" s="174">
        <f>2000000+12600</f>
        <v>2012600</v>
      </c>
      <c r="I80" s="175"/>
      <c r="J80" s="150">
        <f t="shared" si="4"/>
        <v>2012600</v>
      </c>
      <c r="K80" s="151"/>
    </row>
    <row r="81" spans="1:11" ht="85.5" customHeight="1">
      <c r="A81" s="166"/>
      <c r="B81" s="167" t="s">
        <v>168</v>
      </c>
      <c r="C81" s="167" t="s">
        <v>78</v>
      </c>
      <c r="D81" s="129" t="s">
        <v>169</v>
      </c>
      <c r="E81" s="129"/>
      <c r="F81" s="174">
        <v>1914540</v>
      </c>
      <c r="G81" s="175"/>
      <c r="H81" s="174">
        <f>3037850-176100</f>
        <v>2861750</v>
      </c>
      <c r="I81" s="175"/>
      <c r="J81" s="150">
        <f>F81+H81</f>
        <v>4776290</v>
      </c>
      <c r="K81" s="151"/>
    </row>
    <row r="82" spans="1:11" ht="106.5" customHeight="1">
      <c r="A82" s="166"/>
      <c r="B82" s="167" t="s">
        <v>170</v>
      </c>
      <c r="C82" s="167" t="s">
        <v>78</v>
      </c>
      <c r="D82" s="129" t="s">
        <v>171</v>
      </c>
      <c r="E82" s="129"/>
      <c r="F82" s="174"/>
      <c r="G82" s="175"/>
      <c r="H82" s="174">
        <f>3000000-73565-33000</f>
        <v>2893435</v>
      </c>
      <c r="I82" s="175"/>
      <c r="J82" s="150">
        <f t="shared" si="4"/>
        <v>2893435</v>
      </c>
      <c r="K82" s="151"/>
    </row>
    <row r="83" spans="1:11" ht="53.25" customHeight="1">
      <c r="A83" s="166"/>
      <c r="B83" s="167" t="s">
        <v>172</v>
      </c>
      <c r="C83" s="167" t="s">
        <v>78</v>
      </c>
      <c r="D83" s="129" t="s">
        <v>173</v>
      </c>
      <c r="E83" s="129"/>
      <c r="F83" s="150">
        <v>57550</v>
      </c>
      <c r="G83" s="151"/>
      <c r="H83" s="150">
        <v>92450</v>
      </c>
      <c r="I83" s="151"/>
      <c r="J83" s="150">
        <f t="shared" si="4"/>
        <v>150000</v>
      </c>
      <c r="K83" s="151"/>
    </row>
    <row r="84" spans="1:11" ht="47.25" customHeight="1">
      <c r="A84" s="166"/>
      <c r="B84" s="167" t="s">
        <v>174</v>
      </c>
      <c r="C84" s="167" t="s">
        <v>78</v>
      </c>
      <c r="D84" s="129" t="s">
        <v>175</v>
      </c>
      <c r="E84" s="129"/>
      <c r="F84" s="178"/>
      <c r="G84" s="179"/>
      <c r="H84" s="150">
        <v>86900</v>
      </c>
      <c r="I84" s="151"/>
      <c r="J84" s="150">
        <f t="shared" si="4"/>
        <v>86900</v>
      </c>
      <c r="K84" s="151"/>
    </row>
    <row r="85" spans="1:11" ht="124.5" customHeight="1">
      <c r="A85" s="166"/>
      <c r="B85" s="167" t="s">
        <v>176</v>
      </c>
      <c r="C85" s="167" t="s">
        <v>78</v>
      </c>
      <c r="D85" s="129" t="s">
        <v>177</v>
      </c>
      <c r="E85" s="129"/>
      <c r="F85" s="150">
        <f>77400-47400</f>
        <v>30000</v>
      </c>
      <c r="G85" s="151"/>
      <c r="H85" s="150"/>
      <c r="I85" s="151"/>
      <c r="J85" s="150">
        <f t="shared" si="4"/>
        <v>30000</v>
      </c>
      <c r="K85" s="151"/>
    </row>
    <row r="86" spans="1:11" ht="27.75" customHeight="1">
      <c r="A86" s="166">
        <v>2</v>
      </c>
      <c r="B86" s="164" t="s">
        <v>91</v>
      </c>
      <c r="C86" s="167"/>
      <c r="D86" s="129"/>
      <c r="E86" s="129"/>
      <c r="F86" s="168"/>
      <c r="G86" s="168"/>
      <c r="H86" s="163"/>
      <c r="I86" s="163"/>
      <c r="J86" s="150"/>
      <c r="K86" s="151"/>
    </row>
    <row r="87" spans="1:11" ht="47.25" customHeight="1">
      <c r="A87" s="166"/>
      <c r="B87" s="167" t="s">
        <v>178</v>
      </c>
      <c r="C87" s="167" t="s">
        <v>93</v>
      </c>
      <c r="D87" s="129" t="s">
        <v>179</v>
      </c>
      <c r="E87" s="129"/>
      <c r="F87" s="180">
        <v>37885</v>
      </c>
      <c r="G87" s="181"/>
      <c r="H87" s="182"/>
      <c r="I87" s="182"/>
      <c r="J87" s="180">
        <f t="shared" ref="J87:J95" si="5">F87+H87</f>
        <v>37885</v>
      </c>
      <c r="K87" s="181"/>
    </row>
    <row r="88" spans="1:11" ht="61.5" customHeight="1">
      <c r="A88" s="166"/>
      <c r="B88" s="167" t="s">
        <v>180</v>
      </c>
      <c r="C88" s="167" t="s">
        <v>71</v>
      </c>
      <c r="D88" s="129" t="s">
        <v>173</v>
      </c>
      <c r="E88" s="129"/>
      <c r="F88" s="168"/>
      <c r="G88" s="168"/>
      <c r="H88" s="163">
        <v>1</v>
      </c>
      <c r="I88" s="163"/>
      <c r="J88" s="183">
        <f t="shared" si="5"/>
        <v>1</v>
      </c>
      <c r="K88" s="184"/>
    </row>
    <row r="89" spans="1:11" ht="90" customHeight="1">
      <c r="A89" s="166"/>
      <c r="B89" s="167" t="s">
        <v>181</v>
      </c>
      <c r="C89" s="167" t="s">
        <v>71</v>
      </c>
      <c r="D89" s="129" t="s">
        <v>182</v>
      </c>
      <c r="E89" s="129"/>
      <c r="F89" s="163">
        <v>6</v>
      </c>
      <c r="G89" s="163"/>
      <c r="H89" s="168"/>
      <c r="I89" s="168"/>
      <c r="J89" s="183">
        <v>6</v>
      </c>
      <c r="K89" s="184"/>
    </row>
    <row r="90" spans="1:11" ht="110.25" customHeight="1">
      <c r="A90" s="166"/>
      <c r="B90" s="167" t="s">
        <v>183</v>
      </c>
      <c r="C90" s="167" t="s">
        <v>71</v>
      </c>
      <c r="D90" s="129" t="s">
        <v>184</v>
      </c>
      <c r="E90" s="129"/>
      <c r="F90" s="163">
        <v>1</v>
      </c>
      <c r="G90" s="163"/>
      <c r="H90" s="168">
        <v>9</v>
      </c>
      <c r="I90" s="168"/>
      <c r="J90" s="183">
        <f t="shared" si="5"/>
        <v>10</v>
      </c>
      <c r="K90" s="184"/>
    </row>
    <row r="91" spans="1:11" ht="138" customHeight="1">
      <c r="A91" s="166"/>
      <c r="B91" s="167" t="s">
        <v>185</v>
      </c>
      <c r="C91" s="167" t="s">
        <v>71</v>
      </c>
      <c r="D91" s="129" t="s">
        <v>186</v>
      </c>
      <c r="E91" s="129"/>
      <c r="F91" s="163">
        <v>15</v>
      </c>
      <c r="G91" s="163"/>
      <c r="H91" s="168">
        <v>12</v>
      </c>
      <c r="I91" s="168"/>
      <c r="J91" s="183">
        <f t="shared" si="5"/>
        <v>27</v>
      </c>
      <c r="K91" s="184"/>
    </row>
    <row r="92" spans="1:11" ht="59.25" customHeight="1">
      <c r="A92" s="143"/>
      <c r="B92" s="167" t="s">
        <v>187</v>
      </c>
      <c r="C92" s="167" t="s">
        <v>71</v>
      </c>
      <c r="D92" s="129" t="s">
        <v>95</v>
      </c>
      <c r="E92" s="129"/>
      <c r="F92" s="163"/>
      <c r="G92" s="163"/>
      <c r="H92" s="168">
        <v>15</v>
      </c>
      <c r="I92" s="168"/>
      <c r="J92" s="183">
        <f t="shared" si="5"/>
        <v>15</v>
      </c>
      <c r="K92" s="184"/>
    </row>
    <row r="93" spans="1:11" ht="134.25" customHeight="1">
      <c r="A93" s="143"/>
      <c r="B93" s="167" t="s">
        <v>188</v>
      </c>
      <c r="C93" s="167" t="s">
        <v>71</v>
      </c>
      <c r="D93" s="129" t="s">
        <v>189</v>
      </c>
      <c r="E93" s="129"/>
      <c r="F93" s="185">
        <v>3</v>
      </c>
      <c r="G93" s="186"/>
      <c r="H93" s="187"/>
      <c r="I93" s="187"/>
      <c r="J93" s="188">
        <f t="shared" si="5"/>
        <v>3</v>
      </c>
      <c r="K93" s="189"/>
    </row>
    <row r="94" spans="1:11" ht="83.25" customHeight="1">
      <c r="A94" s="166"/>
      <c r="B94" s="167" t="s">
        <v>190</v>
      </c>
      <c r="C94" s="167" t="s">
        <v>71</v>
      </c>
      <c r="D94" s="129" t="s">
        <v>191</v>
      </c>
      <c r="E94" s="129"/>
      <c r="F94" s="163"/>
      <c r="G94" s="163"/>
      <c r="H94" s="163">
        <v>8</v>
      </c>
      <c r="I94" s="163"/>
      <c r="J94" s="183">
        <f t="shared" si="5"/>
        <v>8</v>
      </c>
      <c r="K94" s="184"/>
    </row>
    <row r="95" spans="1:11" ht="81.75" customHeight="1">
      <c r="A95" s="143"/>
      <c r="B95" s="167" t="s">
        <v>192</v>
      </c>
      <c r="C95" s="167" t="s">
        <v>71</v>
      </c>
      <c r="D95" s="129" t="s">
        <v>193</v>
      </c>
      <c r="E95" s="129"/>
      <c r="F95" s="190"/>
      <c r="G95" s="191"/>
      <c r="H95" s="168">
        <f>41+1</f>
        <v>42</v>
      </c>
      <c r="I95" s="168"/>
      <c r="J95" s="183">
        <f t="shared" si="5"/>
        <v>42</v>
      </c>
      <c r="K95" s="184"/>
    </row>
    <row r="96" spans="1:11" ht="30.75" customHeight="1">
      <c r="A96" s="166">
        <v>3</v>
      </c>
      <c r="B96" s="164" t="s">
        <v>101</v>
      </c>
      <c r="C96" s="167"/>
      <c r="D96" s="129"/>
      <c r="E96" s="129"/>
      <c r="F96" s="192"/>
      <c r="G96" s="192"/>
      <c r="H96" s="168"/>
      <c r="I96" s="168"/>
      <c r="J96" s="168"/>
      <c r="K96" s="168"/>
    </row>
    <row r="97" spans="1:19" ht="30" customHeight="1">
      <c r="A97" s="166"/>
      <c r="B97" s="167" t="s">
        <v>194</v>
      </c>
      <c r="C97" s="167" t="s">
        <v>78</v>
      </c>
      <c r="D97" s="129" t="s">
        <v>103</v>
      </c>
      <c r="E97" s="129"/>
      <c r="F97" s="193">
        <f>D63/F87</f>
        <v>7821.9496671505867</v>
      </c>
      <c r="G97" s="193"/>
      <c r="H97" s="193">
        <f>F63/F87</f>
        <v>2048.7505580044872</v>
      </c>
      <c r="I97" s="193"/>
      <c r="J97" s="193">
        <f>F97+H97</f>
        <v>9870.700225155073</v>
      </c>
      <c r="K97" s="193"/>
    </row>
    <row r="98" spans="1:19" ht="26.25" customHeight="1">
      <c r="A98" s="166"/>
      <c r="B98" s="167" t="s">
        <v>195</v>
      </c>
      <c r="C98" s="167" t="s">
        <v>93</v>
      </c>
      <c r="D98" s="129" t="s">
        <v>103</v>
      </c>
      <c r="E98" s="129"/>
      <c r="F98" s="163">
        <v>29</v>
      </c>
      <c r="G98" s="163"/>
      <c r="H98" s="173"/>
      <c r="I98" s="173"/>
      <c r="J98" s="168">
        <f t="shared" si="4"/>
        <v>29</v>
      </c>
      <c r="K98" s="168"/>
    </row>
    <row r="99" spans="1:19" ht="35.25" customHeight="1">
      <c r="A99" s="166"/>
      <c r="B99" s="167" t="s">
        <v>196</v>
      </c>
      <c r="C99" s="167" t="s">
        <v>78</v>
      </c>
      <c r="D99" s="129" t="s">
        <v>103</v>
      </c>
      <c r="E99" s="129"/>
      <c r="F99" s="163"/>
      <c r="G99" s="163"/>
      <c r="H99" s="194">
        <v>80000</v>
      </c>
      <c r="I99" s="194"/>
      <c r="J99" s="194">
        <f>H99</f>
        <v>80000</v>
      </c>
      <c r="K99" s="194"/>
    </row>
    <row r="100" spans="1:19" ht="38.25" customHeight="1">
      <c r="A100" s="143"/>
      <c r="B100" s="167" t="s">
        <v>197</v>
      </c>
      <c r="C100" s="167" t="s">
        <v>78</v>
      </c>
      <c r="D100" s="129" t="s">
        <v>103</v>
      </c>
      <c r="E100" s="129"/>
      <c r="F100" s="163"/>
      <c r="G100" s="163"/>
      <c r="H100" s="195">
        <f>H82/35</f>
        <v>82669.571428571435</v>
      </c>
      <c r="I100" s="195"/>
      <c r="J100" s="195">
        <f>H100</f>
        <v>82669.571428571435</v>
      </c>
      <c r="K100" s="195"/>
      <c r="P100" s="196">
        <f>2893426</f>
        <v>2893426</v>
      </c>
      <c r="Q100" s="196">
        <f>9+11+9+4+2</f>
        <v>35</v>
      </c>
      <c r="R100" s="197">
        <f>9+11+9+4+1+1</f>
        <v>35</v>
      </c>
      <c r="S100" s="197">
        <f>P100/R100</f>
        <v>82669.314285714281</v>
      </c>
    </row>
    <row r="101" spans="1:19" s="162" customFormat="1" ht="21.95" customHeight="1">
      <c r="A101" s="198">
        <v>4</v>
      </c>
      <c r="B101" s="199" t="s">
        <v>105</v>
      </c>
      <c r="C101" s="200"/>
      <c r="D101" s="201"/>
      <c r="E101" s="201"/>
      <c r="F101" s="202"/>
      <c r="G101" s="202"/>
      <c r="H101" s="203"/>
      <c r="I101" s="203"/>
      <c r="J101" s="204"/>
      <c r="K101" s="204"/>
    </row>
    <row r="102" spans="1:19" ht="27.75" customHeight="1">
      <c r="A102" s="166"/>
      <c r="B102" s="167" t="s">
        <v>198</v>
      </c>
      <c r="C102" s="167" t="s">
        <v>93</v>
      </c>
      <c r="D102" s="129" t="s">
        <v>108</v>
      </c>
      <c r="E102" s="129"/>
      <c r="F102" s="193">
        <v>1718</v>
      </c>
      <c r="G102" s="193"/>
      <c r="H102" s="193"/>
      <c r="I102" s="193"/>
      <c r="J102" s="193">
        <f t="shared" si="4"/>
        <v>1718</v>
      </c>
      <c r="K102" s="193"/>
    </row>
    <row r="103" spans="1:19" ht="27.75" customHeight="1">
      <c r="A103" s="166"/>
      <c r="B103" s="167" t="s">
        <v>199</v>
      </c>
      <c r="C103" s="167" t="s">
        <v>107</v>
      </c>
      <c r="D103" s="129" t="s">
        <v>108</v>
      </c>
      <c r="E103" s="129"/>
      <c r="F103" s="168">
        <v>9</v>
      </c>
      <c r="G103" s="168"/>
      <c r="H103" s="163"/>
      <c r="I103" s="163"/>
      <c r="J103" s="168">
        <f t="shared" si="4"/>
        <v>9</v>
      </c>
      <c r="K103" s="168"/>
    </row>
    <row r="104" spans="1:19" ht="27.75" customHeight="1">
      <c r="A104" s="166"/>
      <c r="B104" s="167" t="s">
        <v>200</v>
      </c>
      <c r="C104" s="167" t="s">
        <v>107</v>
      </c>
      <c r="D104" s="129" t="s">
        <v>103</v>
      </c>
      <c r="E104" s="129"/>
      <c r="F104" s="163">
        <v>3</v>
      </c>
      <c r="G104" s="163"/>
      <c r="H104" s="205"/>
      <c r="I104" s="205"/>
      <c r="J104" s="168">
        <f t="shared" si="4"/>
        <v>3</v>
      </c>
      <c r="K104" s="168"/>
    </row>
    <row r="105" spans="1:19" ht="27.75" customHeight="1">
      <c r="A105" s="165"/>
      <c r="B105" s="167" t="s">
        <v>110</v>
      </c>
      <c r="C105" s="167" t="s">
        <v>107</v>
      </c>
      <c r="D105" s="129" t="s">
        <v>103</v>
      </c>
      <c r="E105" s="129"/>
      <c r="F105" s="206"/>
      <c r="G105" s="206"/>
      <c r="H105" s="170">
        <v>161.6</v>
      </c>
      <c r="I105" s="170"/>
      <c r="J105" s="170">
        <f t="shared" si="4"/>
        <v>161.6</v>
      </c>
      <c r="K105" s="170"/>
      <c r="P105" s="109">
        <v>17028769.969999999</v>
      </c>
      <c r="Q105" s="109">
        <f>P105+58.2%</f>
        <v>17028770.551999997</v>
      </c>
    </row>
    <row r="106" spans="1:19" ht="27.75" customHeight="1">
      <c r="A106" s="165"/>
      <c r="B106" s="167" t="s">
        <v>201</v>
      </c>
      <c r="C106" s="165"/>
      <c r="D106" s="190"/>
      <c r="E106" s="191"/>
      <c r="F106" s="207">
        <v>92.9</v>
      </c>
      <c r="G106" s="208"/>
      <c r="H106" s="185">
        <v>66.599999999999994</v>
      </c>
      <c r="I106" s="186"/>
      <c r="J106" s="207">
        <v>87.5</v>
      </c>
      <c r="K106" s="208"/>
      <c r="P106" s="109">
        <v>29281799.359999999</v>
      </c>
    </row>
    <row r="107" spans="1:19" s="209" customFormat="1" ht="23.25" customHeight="1">
      <c r="A107" s="98" t="s">
        <v>112</v>
      </c>
      <c r="B107" s="98"/>
      <c r="C107" s="99"/>
      <c r="D107" s="99"/>
      <c r="E107" s="99"/>
      <c r="F107" s="99"/>
      <c r="G107" s="99"/>
      <c r="H107" s="99"/>
      <c r="I107" s="99"/>
      <c r="J107" s="99"/>
      <c r="K107" s="99"/>
      <c r="P107" s="209">
        <f>P105/P106</f>
        <v>0.58154793565254448</v>
      </c>
    </row>
    <row r="108" spans="1:19" s="209" customFormat="1" ht="15.75">
      <c r="A108" s="100"/>
      <c r="B108" s="99"/>
      <c r="C108" s="99"/>
      <c r="D108" s="99"/>
      <c r="E108" s="101"/>
      <c r="F108" s="99"/>
      <c r="G108" s="99"/>
      <c r="H108" s="102" t="s">
        <v>113</v>
      </c>
      <c r="I108" s="102"/>
      <c r="J108" s="102"/>
      <c r="K108" s="102"/>
      <c r="P108" s="209">
        <f>P107*100</f>
        <v>58.154793565254451</v>
      </c>
    </row>
    <row r="109" spans="1:19" s="209" customFormat="1" ht="54" customHeight="1">
      <c r="A109" s="98" t="s">
        <v>114</v>
      </c>
      <c r="B109" s="98"/>
      <c r="C109" s="99"/>
      <c r="D109" s="99"/>
      <c r="E109" s="103" t="s">
        <v>115</v>
      </c>
      <c r="F109" s="104"/>
      <c r="G109" s="104"/>
      <c r="H109" s="105" t="s">
        <v>116</v>
      </c>
      <c r="I109" s="105"/>
      <c r="J109" s="105"/>
      <c r="K109" s="105"/>
    </row>
    <row r="110" spans="1:19" s="209" customFormat="1" ht="28.5" customHeight="1">
      <c r="A110" s="98" t="s">
        <v>117</v>
      </c>
      <c r="B110" s="98"/>
      <c r="C110" s="99"/>
      <c r="D110" s="99"/>
      <c r="E110" s="99"/>
      <c r="F110" s="99"/>
      <c r="G110" s="99"/>
      <c r="H110" s="106"/>
      <c r="I110" s="106"/>
      <c r="J110" s="106"/>
      <c r="K110" s="106"/>
    </row>
    <row r="111" spans="1:19" s="209" customFormat="1" ht="20.25" customHeight="1">
      <c r="A111" s="100"/>
      <c r="B111" s="99"/>
      <c r="C111" s="99"/>
      <c r="D111" s="99"/>
      <c r="E111" s="101"/>
      <c r="F111" s="99"/>
      <c r="G111" s="99"/>
      <c r="H111" s="108" t="s">
        <v>118</v>
      </c>
      <c r="I111" s="108"/>
      <c r="J111" s="108"/>
      <c r="K111" s="108"/>
    </row>
    <row r="112" spans="1:19" s="209" customFormat="1" ht="34.5" customHeight="1">
      <c r="A112" s="100" t="s">
        <v>119</v>
      </c>
      <c r="B112" s="99"/>
      <c r="C112" s="100"/>
      <c r="D112" s="99"/>
      <c r="E112" s="103" t="s">
        <v>115</v>
      </c>
      <c r="F112" s="103"/>
      <c r="G112" s="104"/>
      <c r="H112" s="105" t="s">
        <v>116</v>
      </c>
      <c r="I112" s="105"/>
      <c r="J112" s="105"/>
      <c r="K112" s="105"/>
    </row>
    <row r="113" spans="2:2" ht="15.75">
      <c r="B113" s="110" t="s">
        <v>120</v>
      </c>
    </row>
    <row r="114" spans="2:2">
      <c r="B114" s="109" t="s">
        <v>121</v>
      </c>
    </row>
  </sheetData>
  <mergeCells count="305">
    <mergeCell ref="A109:B109"/>
    <mergeCell ref="H109:K109"/>
    <mergeCell ref="A110:B110"/>
    <mergeCell ref="H110:K110"/>
    <mergeCell ref="H111:K111"/>
    <mergeCell ref="H112:K112"/>
    <mergeCell ref="D106:E106"/>
    <mergeCell ref="F106:G106"/>
    <mergeCell ref="H106:I106"/>
    <mergeCell ref="J106:K106"/>
    <mergeCell ref="A107:B107"/>
    <mergeCell ref="H108:K108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0:E100"/>
    <mergeCell ref="F100:G100"/>
    <mergeCell ref="H100:I100"/>
    <mergeCell ref="J100:K100"/>
    <mergeCell ref="P100:Q100"/>
    <mergeCell ref="D101:E101"/>
    <mergeCell ref="F101:G101"/>
    <mergeCell ref="H101:I101"/>
    <mergeCell ref="J101:K101"/>
    <mergeCell ref="D98:E98"/>
    <mergeCell ref="F98:G98"/>
    <mergeCell ref="H98:I98"/>
    <mergeCell ref="J98:K98"/>
    <mergeCell ref="D99:E99"/>
    <mergeCell ref="F99:G99"/>
    <mergeCell ref="H99:I99"/>
    <mergeCell ref="J99:K99"/>
    <mergeCell ref="D96:E96"/>
    <mergeCell ref="F96:G96"/>
    <mergeCell ref="H96:I96"/>
    <mergeCell ref="J96:K96"/>
    <mergeCell ref="D97:E97"/>
    <mergeCell ref="F97:G97"/>
    <mergeCell ref="H97:I97"/>
    <mergeCell ref="J97:K97"/>
    <mergeCell ref="D94:E94"/>
    <mergeCell ref="F94:G94"/>
    <mergeCell ref="H94:I94"/>
    <mergeCell ref="J94:K94"/>
    <mergeCell ref="D95:E95"/>
    <mergeCell ref="F95:G95"/>
    <mergeCell ref="H95:I95"/>
    <mergeCell ref="J95:K95"/>
    <mergeCell ref="D92:E92"/>
    <mergeCell ref="F92:G92"/>
    <mergeCell ref="H92:I92"/>
    <mergeCell ref="J92:K92"/>
    <mergeCell ref="D93:E93"/>
    <mergeCell ref="F93:G93"/>
    <mergeCell ref="H93:I93"/>
    <mergeCell ref="J93:K93"/>
    <mergeCell ref="D90:E90"/>
    <mergeCell ref="F90:G90"/>
    <mergeCell ref="H90:I90"/>
    <mergeCell ref="J90:K90"/>
    <mergeCell ref="D91:E91"/>
    <mergeCell ref="F91:G91"/>
    <mergeCell ref="H91:I91"/>
    <mergeCell ref="J91:K91"/>
    <mergeCell ref="D88:E88"/>
    <mergeCell ref="F88:G88"/>
    <mergeCell ref="H88:I88"/>
    <mergeCell ref="J88:K88"/>
    <mergeCell ref="D89:E89"/>
    <mergeCell ref="F89:G89"/>
    <mergeCell ref="H89:I89"/>
    <mergeCell ref="J89:K89"/>
    <mergeCell ref="D86:E86"/>
    <mergeCell ref="F86:G86"/>
    <mergeCell ref="H86:I86"/>
    <mergeCell ref="J86:K86"/>
    <mergeCell ref="D87:E87"/>
    <mergeCell ref="F87:G87"/>
    <mergeCell ref="H87:I87"/>
    <mergeCell ref="J87:K87"/>
    <mergeCell ref="D84:E84"/>
    <mergeCell ref="F84:G84"/>
    <mergeCell ref="H84:I84"/>
    <mergeCell ref="J84:K84"/>
    <mergeCell ref="D85:E85"/>
    <mergeCell ref="F85:G85"/>
    <mergeCell ref="H85:I85"/>
    <mergeCell ref="J85:K85"/>
    <mergeCell ref="D82:E82"/>
    <mergeCell ref="F82:G82"/>
    <mergeCell ref="H82:I82"/>
    <mergeCell ref="J82:K82"/>
    <mergeCell ref="D83:E83"/>
    <mergeCell ref="F83:G83"/>
    <mergeCell ref="H83:I83"/>
    <mergeCell ref="J83:K83"/>
    <mergeCell ref="D80:E80"/>
    <mergeCell ref="F80:G80"/>
    <mergeCell ref="H80:I80"/>
    <mergeCell ref="J80:K80"/>
    <mergeCell ref="D81:E81"/>
    <mergeCell ref="F81:G81"/>
    <mergeCell ref="H81:I81"/>
    <mergeCell ref="J81:K81"/>
    <mergeCell ref="D78:E78"/>
    <mergeCell ref="F78:G78"/>
    <mergeCell ref="H78:I78"/>
    <mergeCell ref="J78:K78"/>
    <mergeCell ref="D79:E79"/>
    <mergeCell ref="F79:G79"/>
    <mergeCell ref="H79:I79"/>
    <mergeCell ref="J79:K79"/>
    <mergeCell ref="D76:E76"/>
    <mergeCell ref="F76:G76"/>
    <mergeCell ref="H76:I76"/>
    <mergeCell ref="J76:K76"/>
    <mergeCell ref="D77:E77"/>
    <mergeCell ref="F77:G77"/>
    <mergeCell ref="H77:I77"/>
    <mergeCell ref="J77:K77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D70:E70"/>
    <mergeCell ref="F70:G70"/>
    <mergeCell ref="H70:I70"/>
    <mergeCell ref="J70:K70"/>
    <mergeCell ref="D71:E71"/>
    <mergeCell ref="F71:G71"/>
    <mergeCell ref="H71:I71"/>
    <mergeCell ref="J71:K71"/>
    <mergeCell ref="D68:E68"/>
    <mergeCell ref="F68:G68"/>
    <mergeCell ref="H68:I68"/>
    <mergeCell ref="J68:K68"/>
    <mergeCell ref="D69:E69"/>
    <mergeCell ref="F69:G69"/>
    <mergeCell ref="H69:I69"/>
    <mergeCell ref="J69:K69"/>
    <mergeCell ref="A65:H65"/>
    <mergeCell ref="D66:E66"/>
    <mergeCell ref="F66:G66"/>
    <mergeCell ref="H66:I66"/>
    <mergeCell ref="J66:K66"/>
    <mergeCell ref="D67:E67"/>
    <mergeCell ref="F67:G67"/>
    <mergeCell ref="H67:I67"/>
    <mergeCell ref="J67:K67"/>
    <mergeCell ref="A62:C62"/>
    <mergeCell ref="D62:E62"/>
    <mergeCell ref="F62:G62"/>
    <mergeCell ref="H62:I62"/>
    <mergeCell ref="A63:C63"/>
    <mergeCell ref="D63:E63"/>
    <mergeCell ref="F63:G63"/>
    <mergeCell ref="H63:I63"/>
    <mergeCell ref="A60:C60"/>
    <mergeCell ref="D60:E60"/>
    <mergeCell ref="F60:G60"/>
    <mergeCell ref="H60:I60"/>
    <mergeCell ref="A61:C61"/>
    <mergeCell ref="D61:E61"/>
    <mergeCell ref="F61:G61"/>
    <mergeCell ref="H61:I61"/>
    <mergeCell ref="A58:C58"/>
    <mergeCell ref="D58:E58"/>
    <mergeCell ref="F58:G58"/>
    <mergeCell ref="H58:I58"/>
    <mergeCell ref="A59:C59"/>
    <mergeCell ref="D59:E59"/>
    <mergeCell ref="F59:G59"/>
    <mergeCell ref="H59:I59"/>
    <mergeCell ref="A56:H56"/>
    <mergeCell ref="M56:N56"/>
    <mergeCell ref="O56:P56"/>
    <mergeCell ref="Q56:R56"/>
    <mergeCell ref="A57:I57"/>
    <mergeCell ref="M57:N57"/>
    <mergeCell ref="O57:P57"/>
    <mergeCell ref="Q57:R57"/>
    <mergeCell ref="Q54:R54"/>
    <mergeCell ref="S54:T54"/>
    <mergeCell ref="U54:V54"/>
    <mergeCell ref="M55:N55"/>
    <mergeCell ref="O55:P55"/>
    <mergeCell ref="Q55:R55"/>
    <mergeCell ref="A54:C54"/>
    <mergeCell ref="D54:E54"/>
    <mergeCell ref="F54:G54"/>
    <mergeCell ref="H54:I54"/>
    <mergeCell ref="M54:N54"/>
    <mergeCell ref="O54:P54"/>
    <mergeCell ref="B53:C53"/>
    <mergeCell ref="D53:E53"/>
    <mergeCell ref="F53:G53"/>
    <mergeCell ref="H53:I53"/>
    <mergeCell ref="S53:T53"/>
    <mergeCell ref="U53:V53"/>
    <mergeCell ref="B52:C52"/>
    <mergeCell ref="D52:E52"/>
    <mergeCell ref="F52:G52"/>
    <mergeCell ref="H52:I52"/>
    <mergeCell ref="S52:T52"/>
    <mergeCell ref="U52:V52"/>
    <mergeCell ref="B51:C51"/>
    <mergeCell ref="D51:E51"/>
    <mergeCell ref="F51:G51"/>
    <mergeCell ref="H51:I51"/>
    <mergeCell ref="S51:T51"/>
    <mergeCell ref="U51:V51"/>
    <mergeCell ref="B50:C50"/>
    <mergeCell ref="D50:E50"/>
    <mergeCell ref="F50:G50"/>
    <mergeCell ref="H50:I50"/>
    <mergeCell ref="S50:T50"/>
    <mergeCell ref="U50:V50"/>
    <mergeCell ref="B49:C49"/>
    <mergeCell ref="D49:E49"/>
    <mergeCell ref="F49:G49"/>
    <mergeCell ref="H49:I49"/>
    <mergeCell ref="S49:T49"/>
    <mergeCell ref="U49:V49"/>
    <mergeCell ref="S47:T47"/>
    <mergeCell ref="U47:V47"/>
    <mergeCell ref="B48:C48"/>
    <mergeCell ref="D48:E48"/>
    <mergeCell ref="F48:G48"/>
    <mergeCell ref="H48:I48"/>
    <mergeCell ref="S48:T48"/>
    <mergeCell ref="U48:V48"/>
    <mergeCell ref="A45:H45"/>
    <mergeCell ref="A46:I46"/>
    <mergeCell ref="B47:C47"/>
    <mergeCell ref="D47:E47"/>
    <mergeCell ref="F47:G47"/>
    <mergeCell ref="H47:I47"/>
    <mergeCell ref="B35:H35"/>
    <mergeCell ref="B36:H36"/>
    <mergeCell ref="A38:K38"/>
    <mergeCell ref="A40:K40"/>
    <mergeCell ref="B42:H42"/>
    <mergeCell ref="B43:H43"/>
    <mergeCell ref="A28:K28"/>
    <mergeCell ref="A29:K29"/>
    <mergeCell ref="A30:K30"/>
    <mergeCell ref="A31:K31"/>
    <mergeCell ref="A32:K32"/>
    <mergeCell ref="A33:K33"/>
    <mergeCell ref="A22:K22"/>
    <mergeCell ref="A23:J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</mergeCells>
  <pageMargins left="0.23622047244094491" right="0.23622047244094491" top="0.55118110236220474" bottom="0.55118110236220474" header="0.31496062992125984" footer="0.31496062992125984"/>
  <pageSetup paperSize="9" scale="46" fitToHeight="5" orientation="landscape" r:id="rId1"/>
  <rowBreaks count="1" manualBreakCount="1">
    <brk id="7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95"/>
  <sheetViews>
    <sheetView view="pageBreakPreview" topLeftCell="A88" zoomScale="80" zoomScaleNormal="80" zoomScaleSheetLayoutView="80" workbookViewId="0">
      <selection activeCell="G2" sqref="G2:K2"/>
    </sheetView>
  </sheetViews>
  <sheetFormatPr defaultColWidth="9.33203125" defaultRowHeight="12.75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9.33203125" style="1"/>
    <col min="13" max="13" width="17.33203125" style="1" customWidth="1"/>
    <col min="14" max="15" width="13" style="1" bestFit="1" customWidth="1"/>
    <col min="16" max="16" width="15.1640625" style="1" customWidth="1"/>
    <col min="17" max="17" width="10.5" style="1" customWidth="1"/>
    <col min="18" max="18" width="13" style="1" customWidth="1"/>
    <col min="19" max="20" width="9.33203125" style="1"/>
    <col min="21" max="21" width="17.6640625" style="1" customWidth="1"/>
    <col min="22" max="16384" width="9.33203125" style="1"/>
  </cols>
  <sheetData>
    <row r="1" spans="1:11" ht="117" customHeight="1">
      <c r="B1" s="2"/>
      <c r="C1" s="2"/>
      <c r="D1" s="2"/>
      <c r="E1" s="2"/>
      <c r="F1" s="2"/>
      <c r="G1" s="5" t="s">
        <v>0</v>
      </c>
      <c r="H1" s="210"/>
      <c r="I1" s="210"/>
      <c r="J1" s="210"/>
      <c r="K1" s="210"/>
    </row>
    <row r="2" spans="1:11" ht="132.6" customHeight="1">
      <c r="B2" s="2"/>
      <c r="C2" s="2"/>
      <c r="D2" s="2"/>
      <c r="E2" s="2"/>
      <c r="F2" s="2"/>
      <c r="G2" s="5" t="s">
        <v>350</v>
      </c>
      <c r="H2" s="5"/>
      <c r="I2" s="5"/>
      <c r="J2" s="5"/>
      <c r="K2" s="5"/>
    </row>
    <row r="3" spans="1:11" ht="37.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99" customHeight="1">
      <c r="A4" s="8" t="s">
        <v>2</v>
      </c>
      <c r="B4" s="9" t="s">
        <v>3</v>
      </c>
      <c r="C4" s="9"/>
      <c r="D4" s="9"/>
      <c r="E4" s="9"/>
      <c r="F4" s="9"/>
      <c r="G4" s="10" t="s">
        <v>4</v>
      </c>
      <c r="H4" s="10"/>
      <c r="I4" s="10"/>
      <c r="J4" s="10"/>
      <c r="K4" s="10"/>
    </row>
    <row r="5" spans="1:11" ht="101.25" customHeight="1">
      <c r="A5" s="11" t="s">
        <v>5</v>
      </c>
      <c r="B5" s="9" t="s">
        <v>6</v>
      </c>
      <c r="C5" s="9"/>
      <c r="D5" s="9"/>
      <c r="E5" s="9"/>
      <c r="F5" s="9"/>
      <c r="G5" s="9" t="s">
        <v>7</v>
      </c>
      <c r="H5" s="9"/>
      <c r="I5" s="9"/>
      <c r="J5" s="9"/>
      <c r="K5" s="9"/>
    </row>
    <row r="6" spans="1:11" ht="119.45" customHeight="1">
      <c r="A6" s="11" t="s">
        <v>202</v>
      </c>
      <c r="B6" s="10" t="s">
        <v>203</v>
      </c>
      <c r="C6" s="9"/>
      <c r="D6" s="12" t="s">
        <v>204</v>
      </c>
      <c r="E6" s="13" t="s">
        <v>205</v>
      </c>
      <c r="F6" s="9"/>
      <c r="G6" s="10" t="s">
        <v>12</v>
      </c>
      <c r="H6" s="9"/>
      <c r="I6" s="9"/>
      <c r="J6" s="9"/>
      <c r="K6" s="9"/>
    </row>
    <row r="7" spans="1:11" ht="49.5" customHeight="1">
      <c r="A7" s="14" t="s">
        <v>206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27" customHeight="1">
      <c r="A8" s="15" t="s">
        <v>127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21" customHeight="1">
      <c r="A9" s="16" t="s">
        <v>15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1" customHeight="1">
      <c r="A10" s="16" t="s">
        <v>16</v>
      </c>
      <c r="B10" s="16"/>
      <c r="C10" s="16"/>
      <c r="D10" s="16"/>
      <c r="E10" s="16"/>
      <c r="F10" s="16"/>
      <c r="G10" s="16"/>
      <c r="H10" s="16"/>
      <c r="I10" s="16"/>
      <c r="J10" s="17"/>
      <c r="K10" s="17"/>
    </row>
    <row r="11" spans="1:11" ht="21" customHeight="1">
      <c r="A11" s="16" t="s">
        <v>128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1" customHeight="1">
      <c r="A12" s="16" t="s">
        <v>207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21" customHeight="1">
      <c r="A13" s="16" t="s">
        <v>208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23.25" customHeight="1">
      <c r="A14" s="16" t="s">
        <v>209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23.25" customHeight="1">
      <c r="A15" s="16" t="s">
        <v>21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40.9" customHeight="1">
      <c r="A16" s="16" t="s">
        <v>131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25.9" customHeight="1">
      <c r="A17" s="16" t="s">
        <v>210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36.6" customHeight="1">
      <c r="A18" s="16" t="s">
        <v>211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3.25" customHeight="1">
      <c r="A19" s="19" t="s">
        <v>212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23.25" customHeight="1">
      <c r="A20" s="16" t="s">
        <v>213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3.25" customHeight="1">
      <c r="A21" s="16" t="s">
        <v>214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3.25" customHeight="1">
      <c r="A22" s="16" t="s">
        <v>215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3.25" customHeight="1">
      <c r="A23" s="16" t="s">
        <v>216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3.25" customHeight="1">
      <c r="A24" s="16" t="s">
        <v>217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3.25" customHeight="1">
      <c r="A25" s="19" t="s">
        <v>218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23.25" customHeight="1">
      <c r="A26" s="16" t="s">
        <v>219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23.25" customHeight="1">
      <c r="A27" s="16" t="s">
        <v>34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23.25" customHeight="1">
      <c r="A28" s="16" t="s">
        <v>35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23.25" customHeight="1">
      <c r="A29" s="15" t="s">
        <v>36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9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23.25" customHeight="1">
      <c r="A31" s="20" t="s">
        <v>37</v>
      </c>
      <c r="B31" s="21" t="s">
        <v>38</v>
      </c>
      <c r="C31" s="21"/>
      <c r="D31" s="21"/>
      <c r="E31" s="21"/>
      <c r="F31" s="21"/>
      <c r="G31" s="21"/>
      <c r="H31" s="21"/>
      <c r="I31" s="22"/>
      <c r="J31" s="22"/>
      <c r="K31" s="22"/>
    </row>
    <row r="32" spans="1:11" ht="55.5" customHeight="1">
      <c r="A32" s="23">
        <v>1</v>
      </c>
      <c r="B32" s="24" t="s">
        <v>220</v>
      </c>
      <c r="C32" s="24"/>
      <c r="D32" s="24"/>
      <c r="E32" s="24"/>
      <c r="F32" s="24"/>
      <c r="G32" s="24"/>
      <c r="H32" s="24"/>
      <c r="I32" s="22"/>
      <c r="J32" s="22"/>
      <c r="K32" s="22"/>
    </row>
    <row r="33" spans="1:21" ht="12" customHeight="1">
      <c r="A33" s="25"/>
      <c r="B33" s="8"/>
      <c r="C33" s="8"/>
      <c r="D33" s="8"/>
      <c r="E33" s="8"/>
      <c r="F33" s="8"/>
      <c r="G33" s="8"/>
      <c r="H33" s="8"/>
      <c r="I33" s="22"/>
      <c r="J33" s="22"/>
      <c r="K33" s="22"/>
    </row>
    <row r="34" spans="1:21" ht="23.25" customHeight="1">
      <c r="A34" s="15" t="s">
        <v>221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21" ht="10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21" ht="23.25" customHeight="1">
      <c r="A36" s="15" t="s">
        <v>43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21" ht="9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21" ht="23.25" customHeight="1">
      <c r="A38" s="20" t="s">
        <v>37</v>
      </c>
      <c r="B38" s="21" t="s">
        <v>44</v>
      </c>
      <c r="C38" s="21"/>
      <c r="D38" s="21"/>
      <c r="E38" s="21"/>
      <c r="F38" s="21"/>
      <c r="G38" s="21"/>
      <c r="H38" s="21"/>
      <c r="I38" s="22"/>
      <c r="J38" s="22"/>
      <c r="K38" s="22"/>
    </row>
    <row r="39" spans="1:21" ht="36.75" customHeight="1">
      <c r="A39" s="27">
        <v>1</v>
      </c>
      <c r="B39" s="28" t="s">
        <v>222</v>
      </c>
      <c r="C39" s="29"/>
      <c r="D39" s="29"/>
      <c r="E39" s="29"/>
      <c r="F39" s="29"/>
      <c r="G39" s="29"/>
      <c r="H39" s="30"/>
      <c r="I39" s="22"/>
      <c r="J39" s="22"/>
      <c r="K39" s="22"/>
    </row>
    <row r="40" spans="1:21" ht="15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21" ht="15.75">
      <c r="A41" s="15" t="s">
        <v>50</v>
      </c>
      <c r="B41" s="15"/>
      <c r="C41" s="15"/>
      <c r="D41" s="15"/>
      <c r="E41" s="15"/>
      <c r="F41" s="15"/>
      <c r="G41" s="15"/>
      <c r="H41" s="15"/>
      <c r="I41" s="22"/>
      <c r="J41" s="22"/>
      <c r="K41" s="22"/>
    </row>
    <row r="42" spans="1:21" ht="15.75">
      <c r="A42" s="31" t="s">
        <v>51</v>
      </c>
      <c r="B42" s="31"/>
      <c r="C42" s="31"/>
      <c r="D42" s="31"/>
      <c r="E42" s="31"/>
      <c r="F42" s="31"/>
      <c r="G42" s="31"/>
      <c r="H42" s="31"/>
      <c r="I42" s="31"/>
      <c r="J42" s="11"/>
      <c r="K42" s="11"/>
    </row>
    <row r="43" spans="1:21" s="35" customFormat="1" ht="78.75" customHeight="1">
      <c r="A43" s="32" t="s">
        <v>37</v>
      </c>
      <c r="B43" s="21" t="s">
        <v>52</v>
      </c>
      <c r="C43" s="21"/>
      <c r="D43" s="21" t="s">
        <v>53</v>
      </c>
      <c r="E43" s="21"/>
      <c r="F43" s="21" t="s">
        <v>54</v>
      </c>
      <c r="G43" s="21"/>
      <c r="H43" s="21" t="s">
        <v>55</v>
      </c>
      <c r="I43" s="21"/>
      <c r="J43" s="33"/>
      <c r="K43" s="34"/>
    </row>
    <row r="44" spans="1:21" ht="15.75">
      <c r="A44" s="36">
        <v>1</v>
      </c>
      <c r="B44" s="37">
        <v>2</v>
      </c>
      <c r="C44" s="37"/>
      <c r="D44" s="37">
        <v>3</v>
      </c>
      <c r="E44" s="37"/>
      <c r="F44" s="37">
        <v>4</v>
      </c>
      <c r="G44" s="37"/>
      <c r="H44" s="37">
        <v>6</v>
      </c>
      <c r="I44" s="37"/>
      <c r="J44" s="38"/>
      <c r="K44" s="22"/>
    </row>
    <row r="45" spans="1:21" ht="45" customHeight="1">
      <c r="A45" s="39">
        <v>1</v>
      </c>
      <c r="B45" s="24" t="s">
        <v>144</v>
      </c>
      <c r="C45" s="24"/>
      <c r="D45" s="40">
        <f>21306882+818000+193300+40000+(-2328000-485600+1950+161500-10000-6000)-5689.32+(1717500+362100+12000)</f>
        <v>21777942.68</v>
      </c>
      <c r="E45" s="40"/>
      <c r="F45" s="40">
        <v>51900</v>
      </c>
      <c r="G45" s="40"/>
      <c r="H45" s="40">
        <f>D45+F45</f>
        <v>21829842.68</v>
      </c>
      <c r="I45" s="40"/>
      <c r="J45" s="42"/>
      <c r="K45" s="22"/>
    </row>
    <row r="46" spans="1:21" ht="45" customHeight="1">
      <c r="A46" s="39">
        <v>2</v>
      </c>
      <c r="B46" s="24" t="s">
        <v>145</v>
      </c>
      <c r="C46" s="24"/>
      <c r="D46" s="40">
        <f>643700+5689.32</f>
        <v>649389.31999999995</v>
      </c>
      <c r="E46" s="40"/>
      <c r="F46" s="40"/>
      <c r="G46" s="40"/>
      <c r="H46" s="40">
        <f t="shared" ref="H46:H48" si="0">D46+F46</f>
        <v>649389.31999999995</v>
      </c>
      <c r="I46" s="40"/>
      <c r="J46" s="42"/>
      <c r="K46" s="22"/>
      <c r="P46" s="40">
        <v>20335732</v>
      </c>
      <c r="Q46" s="40"/>
      <c r="R46" s="40">
        <v>917353</v>
      </c>
      <c r="S46" s="40"/>
      <c r="T46" s="40">
        <f t="shared" ref="T46:T48" si="1">P46+R46</f>
        <v>21253085</v>
      </c>
      <c r="U46" s="40"/>
    </row>
    <row r="47" spans="1:21" ht="45" customHeight="1">
      <c r="A47" s="39">
        <v>3</v>
      </c>
      <c r="B47" s="24" t="s">
        <v>58</v>
      </c>
      <c r="C47" s="24"/>
      <c r="D47" s="44"/>
      <c r="E47" s="44"/>
      <c r="F47" s="40">
        <v>614900</v>
      </c>
      <c r="G47" s="40"/>
      <c r="H47" s="40">
        <f t="shared" si="0"/>
        <v>614900</v>
      </c>
      <c r="I47" s="40"/>
      <c r="J47" s="42"/>
      <c r="K47" s="22"/>
      <c r="P47" s="75">
        <v>2091600</v>
      </c>
      <c r="Q47" s="76"/>
      <c r="R47" s="40"/>
      <c r="S47" s="40"/>
      <c r="T47" s="40">
        <f t="shared" si="1"/>
        <v>2091600</v>
      </c>
      <c r="U47" s="40"/>
    </row>
    <row r="48" spans="1:21" ht="45" customHeight="1">
      <c r="A48" s="39">
        <v>4</v>
      </c>
      <c r="B48" s="24" t="s">
        <v>59</v>
      </c>
      <c r="C48" s="24"/>
      <c r="D48" s="44"/>
      <c r="E48" s="44"/>
      <c r="F48" s="40">
        <f>(334241-14288-40000)-29400</f>
        <v>250553</v>
      </c>
      <c r="G48" s="40"/>
      <c r="H48" s="40">
        <f t="shared" si="0"/>
        <v>250553</v>
      </c>
      <c r="I48" s="40"/>
      <c r="J48" s="42"/>
      <c r="K48" s="22"/>
      <c r="M48" s="43"/>
      <c r="P48" s="75">
        <f>SUM(P46:P47)</f>
        <v>22427332</v>
      </c>
      <c r="Q48" s="76"/>
      <c r="R48" s="75">
        <f>SUM(R46:R47)</f>
        <v>917353</v>
      </c>
      <c r="S48" s="76"/>
      <c r="T48" s="40">
        <f t="shared" si="1"/>
        <v>23344685</v>
      </c>
      <c r="U48" s="40"/>
    </row>
    <row r="49" spans="1:21" ht="15.75">
      <c r="A49" s="46" t="s">
        <v>60</v>
      </c>
      <c r="B49" s="46"/>
      <c r="C49" s="46"/>
      <c r="D49" s="40">
        <f>SUM(D45:D48)</f>
        <v>22427332</v>
      </c>
      <c r="E49" s="40"/>
      <c r="F49" s="40">
        <f>SUM(F45:F48)</f>
        <v>917353</v>
      </c>
      <c r="G49" s="40"/>
      <c r="H49" s="40">
        <f>SUM(H45:H48)</f>
        <v>23344685</v>
      </c>
      <c r="I49" s="40"/>
      <c r="J49" s="22"/>
      <c r="K49" s="22"/>
      <c r="P49" s="75">
        <f>D49-P48</f>
        <v>0</v>
      </c>
      <c r="Q49" s="76"/>
      <c r="R49" s="75">
        <f>F49-R48</f>
        <v>0</v>
      </c>
      <c r="S49" s="76"/>
      <c r="T49" s="75">
        <f>H49-T48</f>
        <v>0</v>
      </c>
      <c r="U49" s="76"/>
    </row>
    <row r="50" spans="1:21" ht="15.75">
      <c r="A50" s="22"/>
      <c r="B50" s="8"/>
      <c r="C50" s="22"/>
      <c r="D50" s="47"/>
      <c r="E50" s="47"/>
      <c r="F50" s="47"/>
      <c r="G50" s="47"/>
      <c r="H50" s="47"/>
      <c r="I50" s="47"/>
      <c r="J50" s="22"/>
      <c r="K50" s="22"/>
    </row>
    <row r="51" spans="1:21" ht="15.75">
      <c r="A51" s="15" t="s">
        <v>61</v>
      </c>
      <c r="B51" s="15"/>
      <c r="C51" s="15"/>
      <c r="D51" s="15"/>
      <c r="E51" s="15"/>
      <c r="F51" s="15"/>
      <c r="G51" s="15"/>
      <c r="H51" s="15"/>
      <c r="I51" s="22"/>
      <c r="J51" s="22"/>
      <c r="K51" s="22"/>
    </row>
    <row r="52" spans="1:21" ht="16.5" customHeight="1">
      <c r="A52" s="31" t="s">
        <v>51</v>
      </c>
      <c r="B52" s="31"/>
      <c r="C52" s="31"/>
      <c r="D52" s="31"/>
      <c r="E52" s="31"/>
      <c r="F52" s="31"/>
      <c r="G52" s="31"/>
      <c r="H52" s="31"/>
      <c r="I52" s="31"/>
      <c r="J52" s="11"/>
      <c r="K52" s="11"/>
    </row>
    <row r="53" spans="1:21" ht="31.5" customHeight="1">
      <c r="A53" s="21" t="s">
        <v>62</v>
      </c>
      <c r="B53" s="21"/>
      <c r="C53" s="21"/>
      <c r="D53" s="21" t="s">
        <v>53</v>
      </c>
      <c r="E53" s="21"/>
      <c r="F53" s="21" t="s">
        <v>54</v>
      </c>
      <c r="G53" s="21"/>
      <c r="H53" s="21" t="s">
        <v>55</v>
      </c>
      <c r="I53" s="21"/>
      <c r="J53" s="22"/>
      <c r="K53" s="22"/>
    </row>
    <row r="54" spans="1:21" ht="16.5" customHeight="1">
      <c r="A54" s="37">
        <v>1</v>
      </c>
      <c r="B54" s="37"/>
      <c r="C54" s="37"/>
      <c r="D54" s="37">
        <v>2</v>
      </c>
      <c r="E54" s="37"/>
      <c r="F54" s="37">
        <v>3</v>
      </c>
      <c r="G54" s="37"/>
      <c r="H54" s="37">
        <v>4</v>
      </c>
      <c r="I54" s="37"/>
      <c r="J54" s="22"/>
      <c r="K54" s="22"/>
    </row>
    <row r="55" spans="1:21" ht="53.25" customHeight="1">
      <c r="A55" s="24" t="s">
        <v>63</v>
      </c>
      <c r="B55" s="24"/>
      <c r="C55" s="28"/>
      <c r="D55" s="50">
        <f>19084178+818000+193300+40000+(-2328000-485600+161500-10000-6000)+(1717500+362100+12000)</f>
        <v>19558978</v>
      </c>
      <c r="E55" s="50"/>
      <c r="F55" s="50">
        <f>1001041+14288-68576+(-29400)</f>
        <v>917353</v>
      </c>
      <c r="G55" s="50"/>
      <c r="H55" s="50">
        <f>F55+D55</f>
        <v>20476331</v>
      </c>
      <c r="I55" s="50"/>
      <c r="J55" s="22"/>
      <c r="K55" s="22"/>
    </row>
    <row r="56" spans="1:21" ht="45" customHeight="1">
      <c r="A56" s="24" t="s">
        <v>223</v>
      </c>
      <c r="B56" s="24"/>
      <c r="C56" s="28"/>
      <c r="D56" s="50">
        <f>2866404+1950</f>
        <v>2868354</v>
      </c>
      <c r="E56" s="50"/>
      <c r="F56" s="211"/>
      <c r="G56" s="211"/>
      <c r="H56" s="50">
        <f t="shared" ref="H56" si="2">F56+D56</f>
        <v>2868354</v>
      </c>
      <c r="I56" s="50"/>
      <c r="J56" s="22"/>
      <c r="K56" s="22"/>
    </row>
    <row r="57" spans="1:21" ht="26.25" customHeight="1">
      <c r="A57" s="52" t="s">
        <v>60</v>
      </c>
      <c r="B57" s="53"/>
      <c r="C57" s="53"/>
      <c r="D57" s="54">
        <f>D55+D56</f>
        <v>22427332</v>
      </c>
      <c r="E57" s="54"/>
      <c r="F57" s="54">
        <f t="shared" ref="F57" si="3">F55+F56</f>
        <v>917353</v>
      </c>
      <c r="G57" s="54"/>
      <c r="H57" s="54">
        <f t="shared" ref="H57" si="4">H55+H56</f>
        <v>23344685</v>
      </c>
      <c r="I57" s="54"/>
      <c r="J57" s="22"/>
      <c r="K57" s="22"/>
    </row>
    <row r="58" spans="1:21" ht="6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21" ht="17.25" customHeight="1">
      <c r="A59" s="15" t="s">
        <v>65</v>
      </c>
      <c r="B59" s="15"/>
      <c r="C59" s="15"/>
      <c r="D59" s="15"/>
      <c r="E59" s="15"/>
      <c r="F59" s="15"/>
      <c r="G59" s="15"/>
      <c r="H59" s="15"/>
      <c r="I59" s="22"/>
      <c r="J59" s="22"/>
      <c r="K59" s="22"/>
    </row>
    <row r="60" spans="1:21" ht="49.5" customHeight="1">
      <c r="A60" s="32" t="s">
        <v>37</v>
      </c>
      <c r="B60" s="32" t="s">
        <v>66</v>
      </c>
      <c r="C60" s="32" t="s">
        <v>148</v>
      </c>
      <c r="D60" s="21" t="s">
        <v>68</v>
      </c>
      <c r="E60" s="21"/>
      <c r="F60" s="21" t="s">
        <v>53</v>
      </c>
      <c r="G60" s="21"/>
      <c r="H60" s="21" t="s">
        <v>54</v>
      </c>
      <c r="I60" s="21"/>
      <c r="J60" s="21" t="s">
        <v>55</v>
      </c>
      <c r="K60" s="21"/>
    </row>
    <row r="61" spans="1:21" s="35" customFormat="1" ht="21.95" customHeight="1">
      <c r="A61" s="36">
        <v>1</v>
      </c>
      <c r="B61" s="36">
        <v>2</v>
      </c>
      <c r="C61" s="36">
        <v>3</v>
      </c>
      <c r="D61" s="37">
        <v>4</v>
      </c>
      <c r="E61" s="37"/>
      <c r="F61" s="37">
        <v>5</v>
      </c>
      <c r="G61" s="37"/>
      <c r="H61" s="37">
        <v>6</v>
      </c>
      <c r="I61" s="37"/>
      <c r="J61" s="37">
        <v>7</v>
      </c>
      <c r="K61" s="55"/>
    </row>
    <row r="62" spans="1:21" ht="21.95" customHeight="1">
      <c r="A62" s="39">
        <v>1</v>
      </c>
      <c r="B62" s="56" t="s">
        <v>69</v>
      </c>
      <c r="C62" s="57"/>
      <c r="D62" s="55"/>
      <c r="E62" s="55"/>
      <c r="F62" s="55"/>
      <c r="G62" s="55"/>
      <c r="H62" s="55"/>
      <c r="I62" s="55"/>
      <c r="J62" s="55"/>
      <c r="K62" s="55"/>
    </row>
    <row r="63" spans="1:21" ht="36" customHeight="1">
      <c r="A63" s="58"/>
      <c r="B63" s="59" t="s">
        <v>149</v>
      </c>
      <c r="C63" s="59" t="s">
        <v>71</v>
      </c>
      <c r="D63" s="24" t="s">
        <v>150</v>
      </c>
      <c r="E63" s="24"/>
      <c r="F63" s="60">
        <v>2</v>
      </c>
      <c r="G63" s="60"/>
      <c r="H63" s="55"/>
      <c r="I63" s="55"/>
      <c r="J63" s="60">
        <f>F63+H63</f>
        <v>2</v>
      </c>
      <c r="K63" s="60"/>
    </row>
    <row r="64" spans="1:21" ht="35.85" customHeight="1">
      <c r="A64" s="58"/>
      <c r="B64" s="59" t="s">
        <v>151</v>
      </c>
      <c r="C64" s="59" t="s">
        <v>71</v>
      </c>
      <c r="D64" s="24" t="s">
        <v>150</v>
      </c>
      <c r="E64" s="24"/>
      <c r="F64" s="60">
        <v>18</v>
      </c>
      <c r="G64" s="60"/>
      <c r="H64" s="55"/>
      <c r="I64" s="55"/>
      <c r="J64" s="60">
        <f t="shared" ref="J64:J84" si="5">F64+H64</f>
        <v>18</v>
      </c>
      <c r="K64" s="60"/>
    </row>
    <row r="65" spans="1:11" ht="42.6" customHeight="1">
      <c r="A65" s="58"/>
      <c r="B65" s="59" t="s">
        <v>152</v>
      </c>
      <c r="C65" s="59" t="s">
        <v>71</v>
      </c>
      <c r="D65" s="24" t="s">
        <v>75</v>
      </c>
      <c r="E65" s="24"/>
      <c r="F65" s="61">
        <v>80.23</v>
      </c>
      <c r="G65" s="61"/>
      <c r="H65" s="93"/>
      <c r="I65" s="93"/>
      <c r="J65" s="61">
        <f t="shared" si="5"/>
        <v>80.23</v>
      </c>
      <c r="K65" s="61"/>
    </row>
    <row r="66" spans="1:11" ht="43.15" customHeight="1">
      <c r="A66" s="58"/>
      <c r="B66" s="59" t="s">
        <v>76</v>
      </c>
      <c r="C66" s="59" t="s">
        <v>71</v>
      </c>
      <c r="D66" s="24" t="s">
        <v>75</v>
      </c>
      <c r="E66" s="24"/>
      <c r="F66" s="61">
        <v>111.98</v>
      </c>
      <c r="G66" s="61"/>
      <c r="H66" s="93"/>
      <c r="I66" s="93"/>
      <c r="J66" s="61">
        <f t="shared" si="5"/>
        <v>111.98</v>
      </c>
      <c r="K66" s="61"/>
    </row>
    <row r="67" spans="1:11" ht="69" customHeight="1">
      <c r="A67" s="58"/>
      <c r="B67" s="59" t="s">
        <v>224</v>
      </c>
      <c r="C67" s="59" t="s">
        <v>78</v>
      </c>
      <c r="D67" s="24" t="s">
        <v>225</v>
      </c>
      <c r="E67" s="24"/>
      <c r="F67" s="71"/>
      <c r="G67" s="71"/>
      <c r="H67" s="68">
        <v>614900</v>
      </c>
      <c r="I67" s="68"/>
      <c r="J67" s="68">
        <f t="shared" si="5"/>
        <v>614900</v>
      </c>
      <c r="K67" s="68"/>
    </row>
    <row r="68" spans="1:11" ht="66" customHeight="1">
      <c r="A68" s="58"/>
      <c r="B68" s="59" t="s">
        <v>226</v>
      </c>
      <c r="C68" s="59" t="s">
        <v>78</v>
      </c>
      <c r="D68" s="24" t="s">
        <v>227</v>
      </c>
      <c r="E68" s="24"/>
      <c r="F68" s="73"/>
      <c r="G68" s="74"/>
      <c r="H68" s="75">
        <f>100000-20000</f>
        <v>80000</v>
      </c>
      <c r="I68" s="76"/>
      <c r="J68" s="75">
        <f t="shared" si="5"/>
        <v>80000</v>
      </c>
      <c r="K68" s="76"/>
    </row>
    <row r="69" spans="1:11" ht="71.25" customHeight="1">
      <c r="A69" s="58"/>
      <c r="B69" s="59" t="s">
        <v>228</v>
      </c>
      <c r="C69" s="59" t="s">
        <v>78</v>
      </c>
      <c r="D69" s="70" t="s">
        <v>229</v>
      </c>
      <c r="E69" s="70"/>
      <c r="F69" s="73"/>
      <c r="G69" s="74"/>
      <c r="H69" s="75">
        <f>158430-14288-105712</f>
        <v>38430</v>
      </c>
      <c r="I69" s="76"/>
      <c r="J69" s="75">
        <f t="shared" si="5"/>
        <v>38430</v>
      </c>
      <c r="K69" s="76"/>
    </row>
    <row r="70" spans="1:11" ht="87.75" customHeight="1">
      <c r="A70" s="58"/>
      <c r="B70" s="59" t="s">
        <v>230</v>
      </c>
      <c r="C70" s="59"/>
      <c r="D70" s="24" t="s">
        <v>231</v>
      </c>
      <c r="E70" s="24"/>
      <c r="F70" s="73"/>
      <c r="G70" s="74"/>
      <c r="H70" s="75">
        <f>75811-9400</f>
        <v>66411</v>
      </c>
      <c r="I70" s="76"/>
      <c r="J70" s="75">
        <f t="shared" si="5"/>
        <v>66411</v>
      </c>
      <c r="K70" s="76"/>
    </row>
    <row r="71" spans="1:11" ht="48" customHeight="1">
      <c r="A71" s="58"/>
      <c r="B71" s="59" t="s">
        <v>232</v>
      </c>
      <c r="C71" s="59"/>
      <c r="D71" s="24" t="s">
        <v>233</v>
      </c>
      <c r="E71" s="24"/>
      <c r="F71" s="73"/>
      <c r="G71" s="74"/>
      <c r="H71" s="75">
        <v>65712</v>
      </c>
      <c r="I71" s="76"/>
      <c r="J71" s="75">
        <f t="shared" si="5"/>
        <v>65712</v>
      </c>
      <c r="K71" s="76"/>
    </row>
    <row r="72" spans="1:11" ht="35.85" customHeight="1">
      <c r="A72" s="58">
        <v>2</v>
      </c>
      <c r="B72" s="56" t="s">
        <v>91</v>
      </c>
      <c r="C72" s="59"/>
      <c r="D72" s="24"/>
      <c r="E72" s="24"/>
      <c r="F72" s="60"/>
      <c r="G72" s="60"/>
      <c r="H72" s="55"/>
      <c r="I72" s="55"/>
      <c r="J72" s="75"/>
      <c r="K72" s="76"/>
    </row>
    <row r="73" spans="1:11" ht="42.6" customHeight="1">
      <c r="A73" s="58"/>
      <c r="B73" s="59" t="s">
        <v>178</v>
      </c>
      <c r="C73" s="59" t="s">
        <v>93</v>
      </c>
      <c r="D73" s="24" t="s">
        <v>179</v>
      </c>
      <c r="E73" s="24"/>
      <c r="F73" s="60">
        <v>156</v>
      </c>
      <c r="G73" s="60"/>
      <c r="H73" s="88"/>
      <c r="I73" s="88"/>
      <c r="J73" s="77">
        <f t="shared" ref="J73:J76" si="6">F73+H73</f>
        <v>156</v>
      </c>
      <c r="K73" s="78"/>
    </row>
    <row r="74" spans="1:11" ht="85.5" customHeight="1">
      <c r="A74" s="58"/>
      <c r="B74" s="59" t="s">
        <v>234</v>
      </c>
      <c r="C74" s="59" t="s">
        <v>71</v>
      </c>
      <c r="D74" s="24" t="s">
        <v>95</v>
      </c>
      <c r="E74" s="24"/>
      <c r="F74" s="55"/>
      <c r="G74" s="55"/>
      <c r="H74" s="60">
        <v>1</v>
      </c>
      <c r="I74" s="60"/>
      <c r="J74" s="77">
        <f t="shared" si="6"/>
        <v>1</v>
      </c>
      <c r="K74" s="78"/>
    </row>
    <row r="75" spans="1:11" ht="50.25" customHeight="1">
      <c r="A75" s="39"/>
      <c r="B75" s="59" t="s">
        <v>235</v>
      </c>
      <c r="C75" s="59" t="s">
        <v>71</v>
      </c>
      <c r="D75" s="24" t="s">
        <v>95</v>
      </c>
      <c r="E75" s="24"/>
      <c r="F75" s="55"/>
      <c r="G75" s="55"/>
      <c r="H75" s="60">
        <v>2</v>
      </c>
      <c r="I75" s="60"/>
      <c r="J75" s="77">
        <f t="shared" si="6"/>
        <v>2</v>
      </c>
      <c r="K75" s="78"/>
    </row>
    <row r="76" spans="1:11" ht="36" customHeight="1">
      <c r="A76" s="58"/>
      <c r="B76" s="59" t="s">
        <v>190</v>
      </c>
      <c r="C76" s="59" t="s">
        <v>71</v>
      </c>
      <c r="D76" s="24" t="s">
        <v>95</v>
      </c>
      <c r="E76" s="24"/>
      <c r="F76" s="55"/>
      <c r="G76" s="55"/>
      <c r="H76" s="55">
        <v>1</v>
      </c>
      <c r="I76" s="55"/>
      <c r="J76" s="77">
        <f t="shared" si="6"/>
        <v>1</v>
      </c>
      <c r="K76" s="78"/>
    </row>
    <row r="77" spans="1:11" ht="30" customHeight="1">
      <c r="A77" s="58">
        <v>3</v>
      </c>
      <c r="B77" s="56" t="s">
        <v>101</v>
      </c>
      <c r="C77" s="59"/>
      <c r="D77" s="24"/>
      <c r="E77" s="86"/>
      <c r="F77" s="87"/>
      <c r="G77" s="87"/>
      <c r="H77" s="60"/>
      <c r="I77" s="60"/>
      <c r="J77" s="60"/>
      <c r="K77" s="60"/>
    </row>
    <row r="78" spans="1:11" ht="47.45" customHeight="1">
      <c r="A78" s="58"/>
      <c r="B78" s="59" t="s">
        <v>194</v>
      </c>
      <c r="C78" s="59" t="s">
        <v>78</v>
      </c>
      <c r="D78" s="24" t="s">
        <v>103</v>
      </c>
      <c r="E78" s="24"/>
      <c r="F78" s="75">
        <f>D57/F73</f>
        <v>143764.94871794872</v>
      </c>
      <c r="G78" s="76"/>
      <c r="H78" s="75">
        <f>F57/F73</f>
        <v>5880.4679487179483</v>
      </c>
      <c r="I78" s="76"/>
      <c r="J78" s="75">
        <f t="shared" si="5"/>
        <v>149645.41666666666</v>
      </c>
      <c r="K78" s="76"/>
    </row>
    <row r="79" spans="1:11" ht="44.45" customHeight="1">
      <c r="A79" s="58"/>
      <c r="B79" s="59" t="s">
        <v>195</v>
      </c>
      <c r="C79" s="59" t="s">
        <v>93</v>
      </c>
      <c r="D79" s="24" t="s">
        <v>103</v>
      </c>
      <c r="E79" s="24"/>
      <c r="F79" s="212">
        <v>9</v>
      </c>
      <c r="G79" s="213"/>
      <c r="H79" s="75"/>
      <c r="I79" s="76"/>
      <c r="J79" s="212">
        <f t="shared" si="5"/>
        <v>9</v>
      </c>
      <c r="K79" s="213"/>
    </row>
    <row r="80" spans="1:11" ht="39.6" customHeight="1">
      <c r="A80" s="58"/>
      <c r="B80" s="59" t="s">
        <v>236</v>
      </c>
      <c r="C80" s="59" t="s">
        <v>78</v>
      </c>
      <c r="D80" s="24" t="s">
        <v>103</v>
      </c>
      <c r="E80" s="24"/>
      <c r="F80" s="75"/>
      <c r="G80" s="76"/>
      <c r="H80" s="75">
        <v>9607.5</v>
      </c>
      <c r="I80" s="76"/>
      <c r="J80" s="75">
        <f t="shared" si="5"/>
        <v>9607.5</v>
      </c>
      <c r="K80" s="76"/>
    </row>
    <row r="81" spans="1:11" ht="45.75" customHeight="1">
      <c r="A81" s="58"/>
      <c r="B81" s="59" t="s">
        <v>237</v>
      </c>
      <c r="C81" s="57" t="s">
        <v>78</v>
      </c>
      <c r="D81" s="24" t="s">
        <v>103</v>
      </c>
      <c r="E81" s="24"/>
      <c r="F81" s="75"/>
      <c r="G81" s="76"/>
      <c r="H81" s="75">
        <v>10005</v>
      </c>
      <c r="I81" s="76"/>
      <c r="J81" s="75">
        <f t="shared" si="5"/>
        <v>10005</v>
      </c>
      <c r="K81" s="76"/>
    </row>
    <row r="82" spans="1:11" ht="21.95" customHeight="1">
      <c r="A82" s="58">
        <v>4</v>
      </c>
      <c r="B82" s="56" t="s">
        <v>105</v>
      </c>
      <c r="C82" s="59"/>
      <c r="D82" s="24"/>
      <c r="E82" s="24"/>
      <c r="F82" s="60"/>
      <c r="G82" s="60"/>
      <c r="H82" s="55"/>
      <c r="I82" s="55"/>
      <c r="J82" s="60"/>
      <c r="K82" s="60"/>
    </row>
    <row r="83" spans="1:11" ht="34.9" customHeight="1">
      <c r="A83" s="58"/>
      <c r="B83" s="59" t="s">
        <v>238</v>
      </c>
      <c r="C83" s="59" t="s">
        <v>107</v>
      </c>
      <c r="D83" s="24" t="s">
        <v>108</v>
      </c>
      <c r="E83" s="24"/>
      <c r="F83" s="60">
        <v>100</v>
      </c>
      <c r="G83" s="60"/>
      <c r="H83" s="55"/>
      <c r="I83" s="55"/>
      <c r="J83" s="60">
        <f t="shared" si="5"/>
        <v>100</v>
      </c>
      <c r="K83" s="60"/>
    </row>
    <row r="84" spans="1:11" ht="42.75" customHeight="1">
      <c r="A84" s="58"/>
      <c r="B84" s="59" t="s">
        <v>110</v>
      </c>
      <c r="C84" s="59" t="s">
        <v>107</v>
      </c>
      <c r="D84" s="24" t="s">
        <v>103</v>
      </c>
      <c r="E84" s="24"/>
      <c r="F84" s="77"/>
      <c r="G84" s="78"/>
      <c r="H84" s="214">
        <v>189.8</v>
      </c>
      <c r="I84" s="215"/>
      <c r="J84" s="92">
        <f t="shared" si="5"/>
        <v>189.8</v>
      </c>
      <c r="K84" s="92"/>
    </row>
    <row r="85" spans="1:11" ht="41.25" customHeight="1">
      <c r="A85" s="57"/>
      <c r="B85" s="59" t="s">
        <v>111</v>
      </c>
      <c r="C85" s="59" t="s">
        <v>107</v>
      </c>
      <c r="D85" s="84"/>
      <c r="E85" s="85"/>
      <c r="F85" s="90">
        <v>98.7</v>
      </c>
      <c r="G85" s="91"/>
      <c r="H85" s="90">
        <v>3.3</v>
      </c>
      <c r="I85" s="91"/>
      <c r="J85" s="90">
        <v>94.9</v>
      </c>
      <c r="K85" s="91"/>
    </row>
    <row r="86" spans="1:11" s="107" customFormat="1" ht="27" customHeight="1">
      <c r="A86" s="98" t="s">
        <v>112</v>
      </c>
      <c r="B86" s="98"/>
      <c r="C86" s="99"/>
      <c r="D86" s="99"/>
      <c r="E86" s="99"/>
      <c r="F86" s="99"/>
      <c r="G86" s="99"/>
      <c r="H86" s="99"/>
      <c r="I86" s="99"/>
      <c r="J86" s="99"/>
      <c r="K86" s="99"/>
    </row>
    <row r="87" spans="1:11" s="107" customFormat="1" ht="15.75" customHeight="1">
      <c r="A87" s="100"/>
      <c r="B87" s="99"/>
      <c r="C87" s="99"/>
      <c r="D87" s="99"/>
      <c r="E87" s="101"/>
      <c r="F87" s="99"/>
      <c r="G87" s="99"/>
      <c r="H87" s="102" t="s">
        <v>113</v>
      </c>
      <c r="I87" s="102"/>
      <c r="J87" s="102"/>
      <c r="K87" s="102"/>
    </row>
    <row r="88" spans="1:11" s="107" customFormat="1" ht="63.75" customHeight="1">
      <c r="A88" s="98" t="s">
        <v>114</v>
      </c>
      <c r="B88" s="98"/>
      <c r="C88" s="99"/>
      <c r="D88" s="99"/>
      <c r="E88" s="103" t="s">
        <v>115</v>
      </c>
      <c r="F88" s="104"/>
      <c r="G88" s="104"/>
      <c r="H88" s="105" t="s">
        <v>116</v>
      </c>
      <c r="I88" s="105"/>
      <c r="J88" s="105"/>
      <c r="K88" s="105"/>
    </row>
    <row r="89" spans="1:11" s="107" customFormat="1" ht="38.25" customHeight="1">
      <c r="A89" s="98" t="s">
        <v>117</v>
      </c>
      <c r="B89" s="98"/>
      <c r="C89" s="99"/>
      <c r="D89" s="99"/>
      <c r="E89" s="99"/>
      <c r="F89" s="99"/>
      <c r="G89" s="99"/>
      <c r="H89" s="106"/>
      <c r="I89" s="106"/>
      <c r="J89" s="106"/>
      <c r="K89" s="106"/>
    </row>
    <row r="90" spans="1:11" s="107" customFormat="1" ht="20.25" customHeight="1">
      <c r="A90" s="100"/>
      <c r="B90" s="99"/>
      <c r="C90" s="99"/>
      <c r="D90" s="99"/>
      <c r="E90" s="101"/>
      <c r="F90" s="99"/>
      <c r="G90" s="99"/>
      <c r="H90" s="108" t="s">
        <v>118</v>
      </c>
      <c r="I90" s="108"/>
      <c r="J90" s="108"/>
      <c r="K90" s="108"/>
    </row>
    <row r="91" spans="1:11" s="107" customFormat="1" ht="34.5" customHeight="1">
      <c r="A91" s="100" t="s">
        <v>119</v>
      </c>
      <c r="B91" s="99"/>
      <c r="C91" s="100"/>
      <c r="D91" s="99"/>
      <c r="E91" s="103" t="s">
        <v>115</v>
      </c>
      <c r="F91" s="103"/>
      <c r="G91" s="104"/>
      <c r="H91" s="105" t="s">
        <v>116</v>
      </c>
      <c r="I91" s="105"/>
      <c r="J91" s="105"/>
      <c r="K91" s="105"/>
    </row>
    <row r="92" spans="1:11" ht="22.5" customHeight="1">
      <c r="A92" s="109"/>
      <c r="B92" s="110" t="s">
        <v>120</v>
      </c>
      <c r="C92" s="109"/>
      <c r="D92" s="109"/>
      <c r="E92" s="109"/>
      <c r="F92" s="109"/>
      <c r="G92" s="109"/>
      <c r="H92" s="109"/>
      <c r="I92" s="109"/>
      <c r="J92" s="109"/>
      <c r="K92" s="109"/>
    </row>
    <row r="93" spans="1:11">
      <c r="A93" s="109"/>
      <c r="B93" s="109" t="s">
        <v>121</v>
      </c>
      <c r="C93" s="109"/>
      <c r="D93" s="109"/>
      <c r="E93" s="109"/>
      <c r="F93" s="109"/>
      <c r="G93" s="109"/>
      <c r="H93" s="109"/>
      <c r="I93" s="109"/>
      <c r="J93" s="109"/>
      <c r="K93" s="109"/>
    </row>
    <row r="94" spans="1:11" ht="17.25" customHeight="1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</row>
    <row r="95" spans="1:11">
      <c r="A95" s="216"/>
      <c r="B95" s="216"/>
    </row>
  </sheetData>
  <mergeCells count="217">
    <mergeCell ref="H90:K90"/>
    <mergeCell ref="H91:K91"/>
    <mergeCell ref="A95:B95"/>
    <mergeCell ref="A86:B86"/>
    <mergeCell ref="H87:K87"/>
    <mergeCell ref="A88:B88"/>
    <mergeCell ref="H88:K88"/>
    <mergeCell ref="A89:B89"/>
    <mergeCell ref="H89:K89"/>
    <mergeCell ref="D84:E84"/>
    <mergeCell ref="F84:G84"/>
    <mergeCell ref="H84:I84"/>
    <mergeCell ref="J84:K84"/>
    <mergeCell ref="D85:E85"/>
    <mergeCell ref="F85:G85"/>
    <mergeCell ref="H85:I85"/>
    <mergeCell ref="J85:K85"/>
    <mergeCell ref="D82:E82"/>
    <mergeCell ref="F82:G82"/>
    <mergeCell ref="H82:I82"/>
    <mergeCell ref="J82:K82"/>
    <mergeCell ref="D83:E83"/>
    <mergeCell ref="F83:G83"/>
    <mergeCell ref="H83:I83"/>
    <mergeCell ref="J83:K83"/>
    <mergeCell ref="D80:E80"/>
    <mergeCell ref="F80:G80"/>
    <mergeCell ref="H80:I80"/>
    <mergeCell ref="J80:K80"/>
    <mergeCell ref="D81:E81"/>
    <mergeCell ref="F81:G81"/>
    <mergeCell ref="H81:I81"/>
    <mergeCell ref="J81:K81"/>
    <mergeCell ref="D78:E78"/>
    <mergeCell ref="F78:G78"/>
    <mergeCell ref="H78:I78"/>
    <mergeCell ref="J78:K78"/>
    <mergeCell ref="D79:E79"/>
    <mergeCell ref="F79:G79"/>
    <mergeCell ref="H79:I79"/>
    <mergeCell ref="J79:K79"/>
    <mergeCell ref="D76:E76"/>
    <mergeCell ref="F76:G76"/>
    <mergeCell ref="H76:I76"/>
    <mergeCell ref="J76:K76"/>
    <mergeCell ref="D77:E77"/>
    <mergeCell ref="F77:G77"/>
    <mergeCell ref="H77:I77"/>
    <mergeCell ref="J77:K77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D70:E70"/>
    <mergeCell ref="F70:G70"/>
    <mergeCell ref="H70:I70"/>
    <mergeCell ref="J70:K70"/>
    <mergeCell ref="D71:E71"/>
    <mergeCell ref="F71:G71"/>
    <mergeCell ref="H71:I71"/>
    <mergeCell ref="J71:K71"/>
    <mergeCell ref="D68:E68"/>
    <mergeCell ref="F68:G68"/>
    <mergeCell ref="H68:I68"/>
    <mergeCell ref="J68:K68"/>
    <mergeCell ref="D69:E69"/>
    <mergeCell ref="F69:G69"/>
    <mergeCell ref="H69:I69"/>
    <mergeCell ref="J69:K69"/>
    <mergeCell ref="D66:E66"/>
    <mergeCell ref="F66:G66"/>
    <mergeCell ref="H66:I66"/>
    <mergeCell ref="J66:K66"/>
    <mergeCell ref="D67:E67"/>
    <mergeCell ref="F67:G67"/>
    <mergeCell ref="H67:I67"/>
    <mergeCell ref="J67:K67"/>
    <mergeCell ref="D64:E64"/>
    <mergeCell ref="F64:G64"/>
    <mergeCell ref="H64:I64"/>
    <mergeCell ref="J64:K64"/>
    <mergeCell ref="D65:E65"/>
    <mergeCell ref="F65:G65"/>
    <mergeCell ref="H65:I65"/>
    <mergeCell ref="J65:K65"/>
    <mergeCell ref="D62:E62"/>
    <mergeCell ref="F62:G62"/>
    <mergeCell ref="H62:I62"/>
    <mergeCell ref="J62:K62"/>
    <mergeCell ref="D63:E63"/>
    <mergeCell ref="F63:G63"/>
    <mergeCell ref="H63:I63"/>
    <mergeCell ref="J63:K63"/>
    <mergeCell ref="A59:H59"/>
    <mergeCell ref="D60:E60"/>
    <mergeCell ref="F60:G60"/>
    <mergeCell ref="H60:I60"/>
    <mergeCell ref="J60:K60"/>
    <mergeCell ref="D61:E61"/>
    <mergeCell ref="F61:G61"/>
    <mergeCell ref="H61:I61"/>
    <mergeCell ref="J61:K61"/>
    <mergeCell ref="A56:C56"/>
    <mergeCell ref="D56:E56"/>
    <mergeCell ref="F56:G56"/>
    <mergeCell ref="H56:I56"/>
    <mergeCell ref="A57:C57"/>
    <mergeCell ref="D57:E57"/>
    <mergeCell ref="F57:G57"/>
    <mergeCell ref="H57:I57"/>
    <mergeCell ref="A54:C54"/>
    <mergeCell ref="D54:E54"/>
    <mergeCell ref="F54:G54"/>
    <mergeCell ref="H54:I54"/>
    <mergeCell ref="A55:C55"/>
    <mergeCell ref="D55:E55"/>
    <mergeCell ref="F55:G55"/>
    <mergeCell ref="H55:I55"/>
    <mergeCell ref="A51:H51"/>
    <mergeCell ref="A52:I52"/>
    <mergeCell ref="A53:C53"/>
    <mergeCell ref="D53:E53"/>
    <mergeCell ref="F53:G53"/>
    <mergeCell ref="H53:I53"/>
    <mergeCell ref="T48:U48"/>
    <mergeCell ref="A49:C49"/>
    <mergeCell ref="D49:E49"/>
    <mergeCell ref="F49:G49"/>
    <mergeCell ref="H49:I49"/>
    <mergeCell ref="P49:Q49"/>
    <mergeCell ref="R49:S49"/>
    <mergeCell ref="T49:U49"/>
    <mergeCell ref="B48:C48"/>
    <mergeCell ref="D48:E48"/>
    <mergeCell ref="F48:G48"/>
    <mergeCell ref="H48:I48"/>
    <mergeCell ref="P48:Q48"/>
    <mergeCell ref="R48:S48"/>
    <mergeCell ref="T46:U46"/>
    <mergeCell ref="B47:C47"/>
    <mergeCell ref="D47:E47"/>
    <mergeCell ref="F47:G47"/>
    <mergeCell ref="H47:I47"/>
    <mergeCell ref="P47:Q47"/>
    <mergeCell ref="R47:S47"/>
    <mergeCell ref="T47:U47"/>
    <mergeCell ref="B46:C46"/>
    <mergeCell ref="D46:E46"/>
    <mergeCell ref="F46:G46"/>
    <mergeCell ref="H46:I46"/>
    <mergeCell ref="P46:Q46"/>
    <mergeCell ref="R46:S46"/>
    <mergeCell ref="B44:C44"/>
    <mergeCell ref="D44:E44"/>
    <mergeCell ref="F44:G44"/>
    <mergeCell ref="H44:I44"/>
    <mergeCell ref="B45:C45"/>
    <mergeCell ref="D45:E45"/>
    <mergeCell ref="F45:G45"/>
    <mergeCell ref="H45:I45"/>
    <mergeCell ref="B38:H38"/>
    <mergeCell ref="B39:H39"/>
    <mergeCell ref="A41:H41"/>
    <mergeCell ref="A42:I42"/>
    <mergeCell ref="B43:C43"/>
    <mergeCell ref="D43:E43"/>
    <mergeCell ref="F43:G43"/>
    <mergeCell ref="H43:I43"/>
    <mergeCell ref="A28:K28"/>
    <mergeCell ref="A29:K29"/>
    <mergeCell ref="B31:H31"/>
    <mergeCell ref="B32:H32"/>
    <mergeCell ref="A34:K34"/>
    <mergeCell ref="A36:K36"/>
    <mergeCell ref="A22:K22"/>
    <mergeCell ref="A23:K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</mergeCells>
  <pageMargins left="0.23622047244094491" right="0.23622047244094491" top="0.55118110236220474" bottom="0.55118110236220474" header="0.31496062992125984" footer="0.31496062992125984"/>
  <pageSetup paperSize="9" scale="59" fitToHeight="4" orientation="landscape" r:id="rId1"/>
  <rowBreaks count="1" manualBreakCount="1">
    <brk id="4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87"/>
  <sheetViews>
    <sheetView view="pageBreakPreview" topLeftCell="A34" zoomScale="60" zoomScaleNormal="80" workbookViewId="0">
      <selection activeCell="L40" sqref="L40:U49"/>
    </sheetView>
  </sheetViews>
  <sheetFormatPr defaultColWidth="9.33203125" defaultRowHeight="12.75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14" style="1" bestFit="1" customWidth="1"/>
    <col min="13" max="13" width="22.5" style="1" customWidth="1"/>
    <col min="14" max="14" width="13.83203125" style="1" bestFit="1" customWidth="1"/>
    <col min="15" max="16384" width="9.33203125" style="1"/>
  </cols>
  <sheetData>
    <row r="1" spans="1:11" ht="103.5" customHeight="1">
      <c r="B1" s="2"/>
      <c r="C1" s="2"/>
      <c r="D1" s="2"/>
      <c r="E1" s="2"/>
      <c r="F1" s="2"/>
      <c r="G1" s="5" t="s">
        <v>0</v>
      </c>
      <c r="H1" s="210"/>
      <c r="I1" s="210"/>
      <c r="J1" s="210"/>
      <c r="K1" s="210"/>
    </row>
    <row r="2" spans="1:11" ht="134.44999999999999" customHeight="1">
      <c r="B2" s="2"/>
      <c r="C2" s="2"/>
      <c r="D2" s="2"/>
      <c r="E2" s="2"/>
      <c r="F2" s="2"/>
      <c r="G2" s="5" t="s">
        <v>351</v>
      </c>
      <c r="H2" s="5"/>
      <c r="I2" s="5"/>
      <c r="J2" s="5"/>
      <c r="K2" s="5"/>
    </row>
    <row r="3" spans="1:11" ht="37.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99" customHeight="1">
      <c r="A4" s="8" t="s">
        <v>2</v>
      </c>
      <c r="B4" s="9" t="s">
        <v>3</v>
      </c>
      <c r="C4" s="9"/>
      <c r="D4" s="9"/>
      <c r="E4" s="9"/>
      <c r="F4" s="9"/>
      <c r="G4" s="10" t="s">
        <v>4</v>
      </c>
      <c r="H4" s="10"/>
      <c r="I4" s="10"/>
      <c r="J4" s="10"/>
      <c r="K4" s="10"/>
    </row>
    <row r="5" spans="1:11" ht="87.75" customHeight="1">
      <c r="A5" s="11" t="s">
        <v>5</v>
      </c>
      <c r="B5" s="9" t="s">
        <v>6</v>
      </c>
      <c r="C5" s="9"/>
      <c r="D5" s="9"/>
      <c r="E5" s="9"/>
      <c r="F5" s="9"/>
      <c r="G5" s="9" t="s">
        <v>7</v>
      </c>
      <c r="H5" s="9"/>
      <c r="I5" s="9"/>
      <c r="J5" s="9"/>
      <c r="K5" s="9"/>
    </row>
    <row r="6" spans="1:11" ht="132.6" customHeight="1">
      <c r="A6" s="11" t="s">
        <v>239</v>
      </c>
      <c r="B6" s="10" t="s">
        <v>240</v>
      </c>
      <c r="C6" s="9"/>
      <c r="D6" s="12" t="s">
        <v>241</v>
      </c>
      <c r="E6" s="13" t="s">
        <v>242</v>
      </c>
      <c r="F6" s="9"/>
      <c r="G6" s="10" t="s">
        <v>12</v>
      </c>
      <c r="H6" s="9"/>
      <c r="I6" s="9"/>
      <c r="J6" s="9"/>
      <c r="K6" s="9"/>
    </row>
    <row r="7" spans="1:11" ht="49.5" customHeight="1">
      <c r="A7" s="14" t="s">
        <v>243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22.15" customHeight="1">
      <c r="A8" s="14" t="s">
        <v>14</v>
      </c>
      <c r="B8" s="14"/>
      <c r="C8" s="14"/>
      <c r="D8" s="14"/>
      <c r="E8" s="14"/>
      <c r="F8" s="14"/>
      <c r="G8" s="14"/>
      <c r="H8" s="14"/>
      <c r="I8" s="217"/>
      <c r="J8" s="217"/>
      <c r="K8" s="217"/>
    </row>
    <row r="9" spans="1:11" ht="19.149999999999999" customHeight="1">
      <c r="A9" s="16" t="s">
        <v>15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0.45" customHeight="1">
      <c r="A10" s="16" t="s">
        <v>16</v>
      </c>
      <c r="B10" s="16"/>
      <c r="C10" s="16"/>
      <c r="D10" s="16"/>
      <c r="E10" s="16"/>
      <c r="F10" s="16"/>
      <c r="G10" s="16"/>
      <c r="H10" s="16"/>
      <c r="I10" s="16"/>
      <c r="J10" s="17"/>
      <c r="K10" s="17"/>
    </row>
    <row r="11" spans="1:11" ht="22.15" customHeight="1">
      <c r="A11" s="16" t="s">
        <v>129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3.25" customHeight="1">
      <c r="A12" s="16" t="s">
        <v>244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23.25" customHeight="1">
      <c r="A13" s="16" t="s">
        <v>21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23.25" customHeight="1">
      <c r="A14" s="16" t="s">
        <v>20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33.6" customHeight="1">
      <c r="A15" s="16" t="s">
        <v>23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3.25" customHeight="1">
      <c r="A16" s="16" t="s">
        <v>245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3.25" customHeight="1">
      <c r="A17" s="16" t="s">
        <v>213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3.25" customHeight="1">
      <c r="A18" s="16" t="s">
        <v>214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3.25" customHeight="1">
      <c r="A19" s="16" t="s">
        <v>246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3.25" customHeight="1">
      <c r="A20" s="16" t="s">
        <v>247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3.25" customHeight="1">
      <c r="A21" s="16" t="s">
        <v>135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3.25" customHeight="1">
      <c r="A22" s="16" t="s">
        <v>137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3.25" customHeight="1">
      <c r="A23" s="16" t="s">
        <v>248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3.25" customHeight="1">
      <c r="A24" s="16" t="s">
        <v>249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3.25" customHeight="1">
      <c r="A25" s="16" t="s">
        <v>35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23.25" customHeight="1">
      <c r="A26" s="15" t="s">
        <v>36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9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8.600000000000001" customHeight="1">
      <c r="A28" s="20" t="s">
        <v>37</v>
      </c>
      <c r="B28" s="21" t="s">
        <v>38</v>
      </c>
      <c r="C28" s="21"/>
      <c r="D28" s="21"/>
      <c r="E28" s="21"/>
      <c r="F28" s="21"/>
      <c r="G28" s="21"/>
      <c r="H28" s="21"/>
      <c r="I28" s="22"/>
      <c r="J28" s="22"/>
      <c r="K28" s="22"/>
    </row>
    <row r="29" spans="1:11" ht="36" customHeight="1">
      <c r="A29" s="23">
        <v>1</v>
      </c>
      <c r="B29" s="24" t="s">
        <v>250</v>
      </c>
      <c r="C29" s="24"/>
      <c r="D29" s="24"/>
      <c r="E29" s="24"/>
      <c r="F29" s="24"/>
      <c r="G29" s="24"/>
      <c r="H29" s="24"/>
      <c r="I29" s="22"/>
      <c r="J29" s="22"/>
      <c r="K29" s="22"/>
    </row>
    <row r="30" spans="1:11" ht="12" customHeight="1">
      <c r="A30" s="25"/>
      <c r="B30" s="8"/>
      <c r="C30" s="8"/>
      <c r="D30" s="8"/>
      <c r="E30" s="8"/>
      <c r="F30" s="8"/>
      <c r="G30" s="8"/>
      <c r="H30" s="8"/>
      <c r="I30" s="22"/>
      <c r="J30" s="22"/>
      <c r="K30" s="22"/>
    </row>
    <row r="31" spans="1:11" ht="23.25" customHeight="1">
      <c r="A31" s="15" t="s">
        <v>251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0.5" hidden="1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8" ht="23.25" customHeight="1">
      <c r="A33" s="15" t="s">
        <v>43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8" ht="9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8" ht="23.25" customHeight="1">
      <c r="A35" s="20" t="s">
        <v>37</v>
      </c>
      <c r="B35" s="21" t="s">
        <v>44</v>
      </c>
      <c r="C35" s="21"/>
      <c r="D35" s="21"/>
      <c r="E35" s="21"/>
      <c r="F35" s="21"/>
      <c r="G35" s="21"/>
      <c r="H35" s="21"/>
      <c r="I35" s="22"/>
      <c r="J35" s="22"/>
      <c r="K35" s="22"/>
    </row>
    <row r="36" spans="1:18" ht="33" customHeight="1">
      <c r="A36" s="27">
        <v>1</v>
      </c>
      <c r="B36" s="28" t="s">
        <v>252</v>
      </c>
      <c r="C36" s="29"/>
      <c r="D36" s="29"/>
      <c r="E36" s="29"/>
      <c r="F36" s="29"/>
      <c r="G36" s="29"/>
      <c r="H36" s="30"/>
      <c r="I36" s="22"/>
      <c r="J36" s="22"/>
      <c r="K36" s="22"/>
    </row>
    <row r="37" spans="1:18" ht="8.4499999999999993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8" ht="15.75">
      <c r="A38" s="15" t="s">
        <v>50</v>
      </c>
      <c r="B38" s="15"/>
      <c r="C38" s="15"/>
      <c r="D38" s="15"/>
      <c r="E38" s="15"/>
      <c r="F38" s="15"/>
      <c r="G38" s="15"/>
      <c r="H38" s="15"/>
      <c r="I38" s="22"/>
      <c r="J38" s="22"/>
      <c r="K38" s="22"/>
    </row>
    <row r="39" spans="1:18" ht="16.5" customHeight="1">
      <c r="A39" s="31" t="s">
        <v>51</v>
      </c>
      <c r="B39" s="31"/>
      <c r="C39" s="31"/>
      <c r="D39" s="31"/>
      <c r="E39" s="31"/>
      <c r="F39" s="31"/>
      <c r="G39" s="31"/>
      <c r="H39" s="31"/>
      <c r="I39" s="31"/>
      <c r="J39" s="11"/>
      <c r="K39" s="11"/>
    </row>
    <row r="40" spans="1:18" s="35" customFormat="1" ht="49.9" customHeight="1">
      <c r="A40" s="32" t="s">
        <v>37</v>
      </c>
      <c r="B40" s="21" t="s">
        <v>52</v>
      </c>
      <c r="C40" s="21"/>
      <c r="D40" s="21" t="s">
        <v>53</v>
      </c>
      <c r="E40" s="21"/>
      <c r="F40" s="21" t="s">
        <v>54</v>
      </c>
      <c r="G40" s="21"/>
      <c r="H40" s="21" t="s">
        <v>55</v>
      </c>
      <c r="I40" s="21"/>
      <c r="J40" s="33"/>
      <c r="K40" s="34"/>
    </row>
    <row r="41" spans="1:18" ht="15.75">
      <c r="A41" s="36">
        <v>1</v>
      </c>
      <c r="B41" s="37">
        <v>2</v>
      </c>
      <c r="C41" s="37"/>
      <c r="D41" s="37">
        <v>3</v>
      </c>
      <c r="E41" s="37"/>
      <c r="F41" s="37">
        <v>4</v>
      </c>
      <c r="G41" s="37"/>
      <c r="H41" s="37">
        <v>6</v>
      </c>
      <c r="I41" s="37"/>
      <c r="J41" s="38"/>
      <c r="K41" s="22"/>
    </row>
    <row r="42" spans="1:18" ht="37.15" customHeight="1">
      <c r="A42" s="39">
        <v>1</v>
      </c>
      <c r="B42" s="46" t="s">
        <v>253</v>
      </c>
      <c r="C42" s="46"/>
      <c r="D42" s="40">
        <f>33802238-800000+30700+265550+36000-31000+(-918750)+(-890000-180000-6110-60810-159054+459700-100000+9525+1500-1511)+(120300+150000)</f>
        <v>31728278</v>
      </c>
      <c r="E42" s="40"/>
      <c r="F42" s="40">
        <v>3867050</v>
      </c>
      <c r="G42" s="40"/>
      <c r="H42" s="40">
        <f>D42+F42</f>
        <v>35595328</v>
      </c>
      <c r="I42" s="40"/>
      <c r="J42" s="42"/>
      <c r="K42" s="22"/>
    </row>
    <row r="43" spans="1:18" ht="34.15" customHeight="1">
      <c r="A43" s="39">
        <v>2</v>
      </c>
      <c r="B43" s="46" t="s">
        <v>254</v>
      </c>
      <c r="C43" s="46"/>
      <c r="D43" s="40">
        <f>918750-321070</f>
        <v>597680</v>
      </c>
      <c r="E43" s="40"/>
      <c r="F43" s="40">
        <v>1732500</v>
      </c>
      <c r="G43" s="40"/>
      <c r="H43" s="40">
        <f t="shared" ref="H43:H45" si="0">D43+F43</f>
        <v>2330180</v>
      </c>
      <c r="I43" s="40"/>
      <c r="J43" s="42"/>
      <c r="K43" s="22"/>
    </row>
    <row r="44" spans="1:18" ht="39" customHeight="1">
      <c r="A44" s="39">
        <v>3</v>
      </c>
      <c r="B44" s="90" t="s">
        <v>255</v>
      </c>
      <c r="C44" s="91"/>
      <c r="D44" s="218"/>
      <c r="E44" s="219"/>
      <c r="F44" s="218">
        <f>208100-87345</f>
        <v>120755</v>
      </c>
      <c r="G44" s="219"/>
      <c r="H44" s="218">
        <f>D44+F44</f>
        <v>120755</v>
      </c>
      <c r="I44" s="219"/>
      <c r="J44" s="42"/>
      <c r="K44" s="22"/>
      <c r="M44" s="279"/>
      <c r="N44" s="279"/>
      <c r="O44" s="279"/>
      <c r="P44" s="279"/>
      <c r="Q44" s="279"/>
      <c r="R44" s="279"/>
    </row>
    <row r="45" spans="1:18" ht="34.15" customHeight="1">
      <c r="A45" s="39">
        <v>4</v>
      </c>
      <c r="B45" s="46" t="s">
        <v>58</v>
      </c>
      <c r="C45" s="46"/>
      <c r="D45" s="44"/>
      <c r="E45" s="44"/>
      <c r="F45" s="40">
        <f>2761045-352450+(-1000000)</f>
        <v>1408595</v>
      </c>
      <c r="G45" s="40"/>
      <c r="H45" s="40">
        <f t="shared" si="0"/>
        <v>1408595</v>
      </c>
      <c r="I45" s="40"/>
      <c r="J45" s="42"/>
      <c r="K45" s="22"/>
      <c r="L45" s="43"/>
      <c r="M45" s="279"/>
      <c r="N45" s="279"/>
      <c r="O45" s="279"/>
      <c r="P45" s="279"/>
      <c r="Q45" s="279"/>
      <c r="R45" s="279"/>
    </row>
    <row r="46" spans="1:18" ht="15.75">
      <c r="A46" s="46" t="s">
        <v>60</v>
      </c>
      <c r="B46" s="46"/>
      <c r="C46" s="46"/>
      <c r="D46" s="40">
        <f>SUM(D42:D45)</f>
        <v>32325958</v>
      </c>
      <c r="E46" s="40"/>
      <c r="F46" s="40">
        <f>SUM(F42:F45)</f>
        <v>7128900</v>
      </c>
      <c r="G46" s="40"/>
      <c r="H46" s="40">
        <f>SUM(H42:H45)</f>
        <v>39454858</v>
      </c>
      <c r="I46" s="40"/>
      <c r="J46" s="22"/>
      <c r="K46" s="22"/>
      <c r="M46" s="279"/>
      <c r="N46" s="279"/>
      <c r="O46" s="279"/>
      <c r="P46" s="279"/>
      <c r="Q46" s="279"/>
      <c r="R46" s="279"/>
    </row>
    <row r="47" spans="1:18" ht="15.75">
      <c r="A47" s="22"/>
      <c r="B47" s="8"/>
      <c r="C47" s="22"/>
      <c r="D47" s="47"/>
      <c r="E47" s="47"/>
      <c r="F47" s="47"/>
      <c r="G47" s="47"/>
      <c r="H47" s="47"/>
      <c r="I47" s="47"/>
      <c r="J47" s="22"/>
      <c r="K47" s="22"/>
      <c r="M47" s="280"/>
      <c r="N47" s="280"/>
      <c r="O47" s="280"/>
      <c r="P47" s="280"/>
      <c r="Q47" s="280"/>
      <c r="R47" s="280"/>
    </row>
    <row r="48" spans="1:18" ht="15.75">
      <c r="A48" s="15" t="s">
        <v>61</v>
      </c>
      <c r="B48" s="15"/>
      <c r="C48" s="15"/>
      <c r="D48" s="15"/>
      <c r="E48" s="15"/>
      <c r="F48" s="15"/>
      <c r="G48" s="15"/>
      <c r="H48" s="15"/>
      <c r="I48" s="22"/>
      <c r="J48" s="22"/>
      <c r="K48" s="22"/>
    </row>
    <row r="49" spans="1:11" ht="16.5" customHeight="1">
      <c r="A49" s="31" t="s">
        <v>51</v>
      </c>
      <c r="B49" s="31"/>
      <c r="C49" s="31"/>
      <c r="D49" s="31"/>
      <c r="E49" s="31"/>
      <c r="F49" s="31"/>
      <c r="G49" s="31"/>
      <c r="H49" s="31"/>
      <c r="I49" s="31"/>
      <c r="J49" s="11"/>
      <c r="K49" s="11"/>
    </row>
    <row r="50" spans="1:11" ht="31.5" customHeight="1">
      <c r="A50" s="21" t="s">
        <v>62</v>
      </c>
      <c r="B50" s="21"/>
      <c r="C50" s="21"/>
      <c r="D50" s="21" t="s">
        <v>53</v>
      </c>
      <c r="E50" s="21"/>
      <c r="F50" s="21" t="s">
        <v>54</v>
      </c>
      <c r="G50" s="21"/>
      <c r="H50" s="21" t="s">
        <v>55</v>
      </c>
      <c r="I50" s="21"/>
      <c r="J50" s="22"/>
      <c r="K50" s="22"/>
    </row>
    <row r="51" spans="1:11" ht="16.5" customHeight="1">
      <c r="A51" s="37">
        <v>1</v>
      </c>
      <c r="B51" s="37"/>
      <c r="C51" s="37"/>
      <c r="D51" s="37">
        <v>2</v>
      </c>
      <c r="E51" s="37"/>
      <c r="F51" s="37">
        <v>3</v>
      </c>
      <c r="G51" s="37"/>
      <c r="H51" s="37">
        <v>4</v>
      </c>
      <c r="I51" s="37"/>
      <c r="J51" s="22"/>
      <c r="K51" s="22"/>
    </row>
    <row r="52" spans="1:11" ht="42" customHeight="1">
      <c r="A52" s="24" t="s">
        <v>63</v>
      </c>
      <c r="B52" s="24"/>
      <c r="C52" s="28"/>
      <c r="D52" s="40">
        <f>33802238-800000+30700+265550+36000-31000-1247830+270300</f>
        <v>32325958</v>
      </c>
      <c r="E52" s="40"/>
      <c r="F52" s="50">
        <f>8537695+31000-352450-1087345</f>
        <v>7128900</v>
      </c>
      <c r="G52" s="50"/>
      <c r="H52" s="50">
        <f>F52+D52</f>
        <v>39454858</v>
      </c>
      <c r="I52" s="50"/>
      <c r="J52" s="22"/>
      <c r="K52" s="22"/>
    </row>
    <row r="53" spans="1:11" ht="21" customHeight="1">
      <c r="A53" s="52" t="s">
        <v>60</v>
      </c>
      <c r="B53" s="53"/>
      <c r="C53" s="53"/>
      <c r="D53" s="54">
        <f>D52</f>
        <v>32325958</v>
      </c>
      <c r="E53" s="54"/>
      <c r="F53" s="54">
        <f>F52</f>
        <v>7128900</v>
      </c>
      <c r="G53" s="54"/>
      <c r="H53" s="54">
        <f t="shared" ref="H53" si="1">H52</f>
        <v>39454858</v>
      </c>
      <c r="I53" s="54"/>
      <c r="J53" s="22"/>
      <c r="K53" s="22"/>
    </row>
    <row r="54" spans="1:11" ht="15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ht="17.25" customHeight="1">
      <c r="A55" s="15" t="s">
        <v>65</v>
      </c>
      <c r="B55" s="15"/>
      <c r="C55" s="15"/>
      <c r="D55" s="15"/>
      <c r="E55" s="15"/>
      <c r="F55" s="15"/>
      <c r="G55" s="15"/>
      <c r="H55" s="15"/>
      <c r="I55" s="22"/>
      <c r="J55" s="22"/>
      <c r="K55" s="22"/>
    </row>
    <row r="56" spans="1:11" ht="34.15" customHeight="1">
      <c r="A56" s="32" t="s">
        <v>37</v>
      </c>
      <c r="B56" s="32" t="s">
        <v>66</v>
      </c>
      <c r="C56" s="32" t="s">
        <v>67</v>
      </c>
      <c r="D56" s="21" t="s">
        <v>68</v>
      </c>
      <c r="E56" s="21"/>
      <c r="F56" s="21" t="s">
        <v>53</v>
      </c>
      <c r="G56" s="21"/>
      <c r="H56" s="21" t="s">
        <v>54</v>
      </c>
      <c r="I56" s="21"/>
      <c r="J56" s="21" t="s">
        <v>55</v>
      </c>
      <c r="K56" s="21"/>
    </row>
    <row r="57" spans="1:11" s="35" customFormat="1" ht="21.95" customHeight="1">
      <c r="A57" s="36">
        <v>1</v>
      </c>
      <c r="B57" s="36">
        <v>2</v>
      </c>
      <c r="C57" s="36">
        <v>3</v>
      </c>
      <c r="D57" s="37">
        <v>4</v>
      </c>
      <c r="E57" s="37"/>
      <c r="F57" s="37">
        <v>5</v>
      </c>
      <c r="G57" s="37"/>
      <c r="H57" s="37">
        <v>6</v>
      </c>
      <c r="I57" s="37"/>
      <c r="J57" s="37">
        <v>7</v>
      </c>
      <c r="K57" s="55"/>
    </row>
    <row r="58" spans="1:11" ht="21.95" customHeight="1">
      <c r="A58" s="39">
        <v>1</v>
      </c>
      <c r="B58" s="56" t="s">
        <v>69</v>
      </c>
      <c r="C58" s="57"/>
      <c r="D58" s="55"/>
      <c r="E58" s="55"/>
      <c r="F58" s="55"/>
      <c r="G58" s="55"/>
      <c r="H58" s="55"/>
      <c r="I58" s="55"/>
      <c r="J58" s="55"/>
      <c r="K58" s="55"/>
    </row>
    <row r="59" spans="1:11" ht="27" customHeight="1">
      <c r="A59" s="58"/>
      <c r="B59" s="59" t="s">
        <v>149</v>
      </c>
      <c r="C59" s="59" t="s">
        <v>71</v>
      </c>
      <c r="D59" s="24" t="s">
        <v>256</v>
      </c>
      <c r="E59" s="24"/>
      <c r="F59" s="60">
        <v>5</v>
      </c>
      <c r="G59" s="60"/>
      <c r="H59" s="55"/>
      <c r="I59" s="55"/>
      <c r="J59" s="60">
        <f>F59+H59</f>
        <v>5</v>
      </c>
      <c r="K59" s="60"/>
    </row>
    <row r="60" spans="1:11" ht="27.6" customHeight="1">
      <c r="A60" s="58"/>
      <c r="B60" s="59" t="s">
        <v>257</v>
      </c>
      <c r="C60" s="59" t="s">
        <v>71</v>
      </c>
      <c r="D60" s="24" t="s">
        <v>256</v>
      </c>
      <c r="E60" s="24"/>
      <c r="F60" s="60">
        <v>238</v>
      </c>
      <c r="G60" s="60"/>
      <c r="H60" s="55"/>
      <c r="I60" s="55"/>
      <c r="J60" s="60">
        <f t="shared" ref="J60:J77" si="2">F60+H60</f>
        <v>238</v>
      </c>
      <c r="K60" s="60"/>
    </row>
    <row r="61" spans="1:11" ht="37.9" customHeight="1">
      <c r="A61" s="58"/>
      <c r="B61" s="59" t="s">
        <v>152</v>
      </c>
      <c r="C61" s="59" t="s">
        <v>71</v>
      </c>
      <c r="D61" s="24" t="s">
        <v>75</v>
      </c>
      <c r="E61" s="24"/>
      <c r="F61" s="61">
        <v>115.43</v>
      </c>
      <c r="G61" s="61"/>
      <c r="H61" s="93">
        <v>19</v>
      </c>
      <c r="I61" s="93"/>
      <c r="J61" s="61">
        <f t="shared" si="2"/>
        <v>134.43</v>
      </c>
      <c r="K61" s="61"/>
    </row>
    <row r="62" spans="1:11" ht="37.9" customHeight="1">
      <c r="A62" s="58"/>
      <c r="B62" s="59" t="s">
        <v>76</v>
      </c>
      <c r="C62" s="59" t="s">
        <v>71</v>
      </c>
      <c r="D62" s="24" t="s">
        <v>75</v>
      </c>
      <c r="E62" s="24"/>
      <c r="F62" s="61">
        <v>189.43</v>
      </c>
      <c r="G62" s="61"/>
      <c r="H62" s="93">
        <v>38</v>
      </c>
      <c r="I62" s="93"/>
      <c r="J62" s="61">
        <f t="shared" si="2"/>
        <v>227.43</v>
      </c>
      <c r="K62" s="61"/>
    </row>
    <row r="63" spans="1:11" ht="132" customHeight="1">
      <c r="A63" s="58"/>
      <c r="B63" s="59" t="s">
        <v>258</v>
      </c>
      <c r="C63" s="59" t="s">
        <v>78</v>
      </c>
      <c r="D63" s="24" t="s">
        <v>259</v>
      </c>
      <c r="E63" s="24"/>
      <c r="F63" s="71"/>
      <c r="G63" s="71"/>
      <c r="H63" s="68">
        <f>2761045-352450-1000000</f>
        <v>1408595</v>
      </c>
      <c r="I63" s="68"/>
      <c r="J63" s="68">
        <f t="shared" si="2"/>
        <v>1408595</v>
      </c>
      <c r="K63" s="68"/>
    </row>
    <row r="64" spans="1:11" ht="69.75" customHeight="1">
      <c r="A64" s="58"/>
      <c r="B64" s="59" t="s">
        <v>260</v>
      </c>
      <c r="C64" s="59" t="s">
        <v>78</v>
      </c>
      <c r="D64" s="28" t="s">
        <v>261</v>
      </c>
      <c r="E64" s="30"/>
      <c r="F64" s="73"/>
      <c r="G64" s="74"/>
      <c r="H64" s="75">
        <v>7000</v>
      </c>
      <c r="I64" s="76"/>
      <c r="J64" s="75">
        <f>F64+H64</f>
        <v>7000</v>
      </c>
      <c r="K64" s="76"/>
    </row>
    <row r="65" spans="1:14" ht="85.5" customHeight="1">
      <c r="A65" s="58"/>
      <c r="B65" s="59" t="s">
        <v>262</v>
      </c>
      <c r="C65" s="59" t="s">
        <v>78</v>
      </c>
      <c r="D65" s="220" t="s">
        <v>263</v>
      </c>
      <c r="E65" s="221"/>
      <c r="F65" s="73"/>
      <c r="G65" s="74"/>
      <c r="H65" s="75">
        <v>120755</v>
      </c>
      <c r="I65" s="76"/>
      <c r="J65" s="68">
        <f t="shared" ref="J65" si="3">F65+H65</f>
        <v>120755</v>
      </c>
      <c r="K65" s="68"/>
    </row>
    <row r="66" spans="1:14" s="96" customFormat="1" ht="21.75" customHeight="1">
      <c r="A66" s="222">
        <v>2</v>
      </c>
      <c r="B66" s="56" t="s">
        <v>91</v>
      </c>
      <c r="C66" s="59"/>
      <c r="D66" s="24"/>
      <c r="E66" s="24"/>
      <c r="F66" s="80"/>
      <c r="G66" s="80"/>
      <c r="H66" s="46"/>
      <c r="I66" s="46"/>
      <c r="J66" s="223"/>
      <c r="K66" s="224"/>
    </row>
    <row r="67" spans="1:14" ht="39.75" customHeight="1">
      <c r="A67" s="58"/>
      <c r="B67" s="59" t="s">
        <v>264</v>
      </c>
      <c r="C67" s="59" t="s">
        <v>93</v>
      </c>
      <c r="D67" s="24" t="s">
        <v>265</v>
      </c>
      <c r="E67" s="24"/>
      <c r="F67" s="225">
        <v>3865</v>
      </c>
      <c r="G67" s="225"/>
      <c r="H67" s="226"/>
      <c r="I67" s="226"/>
      <c r="J67" s="227">
        <f t="shared" ref="J67:J69" si="4">F67+H67</f>
        <v>3865</v>
      </c>
      <c r="K67" s="228"/>
    </row>
    <row r="68" spans="1:14" ht="46.15" customHeight="1">
      <c r="A68" s="58"/>
      <c r="B68" s="59" t="s">
        <v>266</v>
      </c>
      <c r="C68" s="59" t="s">
        <v>71</v>
      </c>
      <c r="D68" s="28" t="s">
        <v>103</v>
      </c>
      <c r="E68" s="30"/>
      <c r="F68" s="77"/>
      <c r="G68" s="78"/>
      <c r="H68" s="84">
        <v>1</v>
      </c>
      <c r="I68" s="85"/>
      <c r="J68" s="77">
        <f t="shared" si="4"/>
        <v>1</v>
      </c>
      <c r="K68" s="78"/>
    </row>
    <row r="69" spans="1:14" ht="46.15" customHeight="1">
      <c r="A69" s="58"/>
      <c r="B69" s="59" t="s">
        <v>267</v>
      </c>
      <c r="C69" s="59" t="s">
        <v>71</v>
      </c>
      <c r="D69" s="28" t="s">
        <v>103</v>
      </c>
      <c r="E69" s="30"/>
      <c r="F69" s="77"/>
      <c r="G69" s="78"/>
      <c r="H69" s="84">
        <v>5</v>
      </c>
      <c r="I69" s="85"/>
      <c r="J69" s="77">
        <f t="shared" si="4"/>
        <v>5</v>
      </c>
      <c r="K69" s="78"/>
    </row>
    <row r="70" spans="1:14" ht="30" customHeight="1">
      <c r="A70" s="58">
        <v>3</v>
      </c>
      <c r="B70" s="56" t="s">
        <v>101</v>
      </c>
      <c r="C70" s="59"/>
      <c r="D70" s="24"/>
      <c r="E70" s="86"/>
      <c r="F70" s="87"/>
      <c r="G70" s="87"/>
      <c r="H70" s="60"/>
      <c r="I70" s="60"/>
      <c r="J70" s="60"/>
      <c r="K70" s="60"/>
    </row>
    <row r="71" spans="1:14" ht="37.5" customHeight="1">
      <c r="A71" s="58"/>
      <c r="B71" s="59" t="s">
        <v>268</v>
      </c>
      <c r="C71" s="59" t="s">
        <v>93</v>
      </c>
      <c r="D71" s="24" t="s">
        <v>103</v>
      </c>
      <c r="E71" s="24"/>
      <c r="F71" s="60">
        <f>F67/F61</f>
        <v>33.483496491380052</v>
      </c>
      <c r="G71" s="60"/>
      <c r="H71" s="55"/>
      <c r="I71" s="55"/>
      <c r="J71" s="77">
        <f t="shared" ref="J71" si="5">F71+H71</f>
        <v>33.483496491380052</v>
      </c>
      <c r="K71" s="78"/>
    </row>
    <row r="72" spans="1:14" ht="43.5" customHeight="1">
      <c r="A72" s="58"/>
      <c r="B72" s="59" t="s">
        <v>269</v>
      </c>
      <c r="C72" s="59" t="s">
        <v>78</v>
      </c>
      <c r="D72" s="24" t="s">
        <v>103</v>
      </c>
      <c r="E72" s="24"/>
      <c r="F72" s="229">
        <f>D53/F67</f>
        <v>8363.7666235446304</v>
      </c>
      <c r="G72" s="229"/>
      <c r="H72" s="229">
        <f>F53/F67</f>
        <v>1844.4760672703751</v>
      </c>
      <c r="I72" s="229"/>
      <c r="J72" s="229">
        <f t="shared" si="2"/>
        <v>10208.242690815005</v>
      </c>
      <c r="K72" s="229"/>
    </row>
    <row r="73" spans="1:14" ht="33.75" customHeight="1">
      <c r="A73" s="58"/>
      <c r="B73" s="59" t="s">
        <v>270</v>
      </c>
      <c r="C73" s="59" t="s">
        <v>93</v>
      </c>
      <c r="D73" s="28" t="s">
        <v>103</v>
      </c>
      <c r="E73" s="30"/>
      <c r="F73" s="230">
        <f>F67/F60</f>
        <v>16.239495798319329</v>
      </c>
      <c r="G73" s="231"/>
      <c r="H73" s="75"/>
      <c r="I73" s="76"/>
      <c r="J73" s="77">
        <f t="shared" si="2"/>
        <v>16.239495798319329</v>
      </c>
      <c r="K73" s="78"/>
    </row>
    <row r="74" spans="1:14" ht="33.75" customHeight="1">
      <c r="A74" s="58"/>
      <c r="B74" s="59" t="s">
        <v>271</v>
      </c>
      <c r="C74" s="59" t="s">
        <v>78</v>
      </c>
      <c r="D74" s="28" t="s">
        <v>103</v>
      </c>
      <c r="E74" s="30"/>
      <c r="F74" s="84"/>
      <c r="G74" s="85"/>
      <c r="H74" s="75">
        <f>H64/H68</f>
        <v>7000</v>
      </c>
      <c r="I74" s="76"/>
      <c r="J74" s="232">
        <f t="shared" si="2"/>
        <v>7000</v>
      </c>
      <c r="K74" s="233"/>
    </row>
    <row r="75" spans="1:14" ht="21.75" customHeight="1">
      <c r="A75" s="58">
        <v>4</v>
      </c>
      <c r="B75" s="56" t="s">
        <v>105</v>
      </c>
      <c r="C75" s="59"/>
      <c r="D75" s="24"/>
      <c r="E75" s="24"/>
      <c r="F75" s="60"/>
      <c r="G75" s="60"/>
      <c r="H75" s="55"/>
      <c r="I75" s="55"/>
      <c r="J75" s="60">
        <f t="shared" si="2"/>
        <v>0</v>
      </c>
      <c r="K75" s="60"/>
    </row>
    <row r="76" spans="1:14" ht="39" customHeight="1">
      <c r="A76" s="58"/>
      <c r="B76" s="59" t="s">
        <v>272</v>
      </c>
      <c r="C76" s="59" t="s">
        <v>107</v>
      </c>
      <c r="D76" s="24" t="s">
        <v>103</v>
      </c>
      <c r="E76" s="24"/>
      <c r="F76" s="80">
        <v>10</v>
      </c>
      <c r="G76" s="80"/>
      <c r="H76" s="46"/>
      <c r="I76" s="46"/>
      <c r="J76" s="80">
        <f t="shared" si="2"/>
        <v>10</v>
      </c>
      <c r="K76" s="80"/>
      <c r="N76" s="234"/>
    </row>
    <row r="77" spans="1:14" ht="31.5">
      <c r="A77" s="57"/>
      <c r="B77" s="59" t="s">
        <v>110</v>
      </c>
      <c r="C77" s="59" t="s">
        <v>107</v>
      </c>
      <c r="D77" s="24" t="s">
        <v>103</v>
      </c>
      <c r="E77" s="24"/>
      <c r="F77" s="235"/>
      <c r="G77" s="235"/>
      <c r="H77" s="93">
        <v>378.6</v>
      </c>
      <c r="I77" s="93"/>
      <c r="J77" s="93">
        <f t="shared" si="2"/>
        <v>378.6</v>
      </c>
      <c r="K77" s="93"/>
    </row>
    <row r="78" spans="1:14" ht="31.5">
      <c r="A78" s="57"/>
      <c r="B78" s="59" t="s">
        <v>201</v>
      </c>
      <c r="C78" s="59" t="s">
        <v>107</v>
      </c>
      <c r="D78" s="24" t="s">
        <v>103</v>
      </c>
      <c r="E78" s="24"/>
      <c r="F78" s="94">
        <v>96</v>
      </c>
      <c r="G78" s="95"/>
      <c r="H78" s="94">
        <v>53.4</v>
      </c>
      <c r="I78" s="95"/>
      <c r="J78" s="94">
        <v>88.3</v>
      </c>
      <c r="K78" s="95"/>
      <c r="N78" s="236"/>
    </row>
    <row r="79" spans="1:14" s="107" customFormat="1" ht="18.75" customHeight="1">
      <c r="C79" s="99"/>
      <c r="D79" s="99"/>
      <c r="E79" s="99"/>
      <c r="F79" s="99"/>
      <c r="G79" s="99"/>
      <c r="H79" s="99"/>
      <c r="I79" s="99"/>
      <c r="J79" s="99"/>
      <c r="K79" s="99"/>
    </row>
    <row r="80" spans="1:14" s="107" customFormat="1" ht="27" customHeight="1">
      <c r="A80" s="98" t="s">
        <v>112</v>
      </c>
      <c r="B80" s="98"/>
      <c r="C80" s="99"/>
      <c r="D80" s="99"/>
      <c r="E80" s="101"/>
      <c r="F80" s="99"/>
      <c r="G80" s="99"/>
      <c r="H80" s="102" t="s">
        <v>113</v>
      </c>
      <c r="I80" s="102"/>
      <c r="J80" s="102"/>
      <c r="K80" s="102"/>
    </row>
    <row r="81" spans="1:11" s="107" customFormat="1" ht="63.75" customHeight="1">
      <c r="A81" s="98" t="s">
        <v>114</v>
      </c>
      <c r="B81" s="98"/>
      <c r="C81" s="99"/>
      <c r="D81" s="99"/>
      <c r="E81" s="103" t="s">
        <v>115</v>
      </c>
      <c r="F81" s="104"/>
      <c r="G81" s="104"/>
      <c r="H81" s="105" t="s">
        <v>116</v>
      </c>
      <c r="I81" s="105"/>
      <c r="J81" s="105"/>
      <c r="K81" s="105"/>
    </row>
    <row r="82" spans="1:11" s="107" customFormat="1" ht="7.5" customHeight="1">
      <c r="A82" s="98" t="s">
        <v>117</v>
      </c>
      <c r="B82" s="98"/>
      <c r="C82" s="99"/>
      <c r="D82" s="99"/>
      <c r="E82" s="99"/>
      <c r="F82" s="99"/>
      <c r="G82" s="99"/>
      <c r="H82" s="106"/>
      <c r="I82" s="106"/>
      <c r="J82" s="106"/>
      <c r="K82" s="106"/>
    </row>
    <row r="83" spans="1:11" s="107" customFormat="1" ht="21.6" customHeight="1">
      <c r="A83" s="100"/>
      <c r="B83" s="99"/>
      <c r="C83" s="99"/>
      <c r="D83" s="99"/>
      <c r="E83" s="101"/>
      <c r="F83" s="99"/>
      <c r="G83" s="99"/>
      <c r="H83" s="108" t="s">
        <v>118</v>
      </c>
      <c r="I83" s="108"/>
      <c r="J83" s="108"/>
      <c r="K83" s="108"/>
    </row>
    <row r="84" spans="1:11" s="107" customFormat="1" ht="47.25" customHeight="1">
      <c r="A84" s="100" t="s">
        <v>119</v>
      </c>
      <c r="B84" s="99"/>
      <c r="C84" s="100"/>
      <c r="D84" s="99"/>
      <c r="E84" s="103" t="s">
        <v>115</v>
      </c>
      <c r="F84" s="103"/>
      <c r="G84" s="104"/>
      <c r="H84" s="105" t="s">
        <v>116</v>
      </c>
      <c r="I84" s="105"/>
      <c r="J84" s="105"/>
      <c r="K84" s="105"/>
    </row>
    <row r="85" spans="1:11" ht="15.75">
      <c r="A85" s="109"/>
      <c r="B85" s="110" t="s">
        <v>120</v>
      </c>
      <c r="C85" s="109"/>
      <c r="D85" s="109"/>
      <c r="E85" s="109"/>
      <c r="F85" s="109"/>
      <c r="G85" s="109"/>
      <c r="H85" s="109"/>
      <c r="I85" s="109"/>
      <c r="J85" s="109"/>
      <c r="K85" s="109"/>
    </row>
    <row r="86" spans="1:11">
      <c r="A86" s="109"/>
      <c r="B86" s="109" t="s">
        <v>121</v>
      </c>
      <c r="C86" s="109"/>
      <c r="D86" s="109"/>
      <c r="E86" s="109"/>
      <c r="F86" s="109"/>
      <c r="G86" s="109"/>
      <c r="H86" s="109"/>
      <c r="I86" s="109"/>
      <c r="J86" s="109"/>
      <c r="K86" s="109"/>
    </row>
    <row r="87" spans="1:11">
      <c r="A87" s="216"/>
      <c r="B87" s="216"/>
    </row>
  </sheetData>
  <mergeCells count="198">
    <mergeCell ref="A87:B87"/>
    <mergeCell ref="A81:B81"/>
    <mergeCell ref="H81:K81"/>
    <mergeCell ref="A82:B82"/>
    <mergeCell ref="H82:K82"/>
    <mergeCell ref="H83:K83"/>
    <mergeCell ref="H84:K84"/>
    <mergeCell ref="D78:E78"/>
    <mergeCell ref="F78:G78"/>
    <mergeCell ref="H78:I78"/>
    <mergeCell ref="J78:K78"/>
    <mergeCell ref="A80:B80"/>
    <mergeCell ref="H80:K80"/>
    <mergeCell ref="D76:E76"/>
    <mergeCell ref="F76:G76"/>
    <mergeCell ref="H76:I76"/>
    <mergeCell ref="J76:K76"/>
    <mergeCell ref="D77:E77"/>
    <mergeCell ref="F77:G77"/>
    <mergeCell ref="H77:I77"/>
    <mergeCell ref="J77:K77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D70:E70"/>
    <mergeCell ref="F70:G70"/>
    <mergeCell ref="H70:I70"/>
    <mergeCell ref="J70:K70"/>
    <mergeCell ref="D71:E71"/>
    <mergeCell ref="F71:G71"/>
    <mergeCell ref="H71:I71"/>
    <mergeCell ref="J71:K71"/>
    <mergeCell ref="D68:E68"/>
    <mergeCell ref="F68:G68"/>
    <mergeCell ref="H68:I68"/>
    <mergeCell ref="J68:K68"/>
    <mergeCell ref="D69:E69"/>
    <mergeCell ref="F69:G69"/>
    <mergeCell ref="H69:I69"/>
    <mergeCell ref="J69:K69"/>
    <mergeCell ref="D66:E66"/>
    <mergeCell ref="F66:G66"/>
    <mergeCell ref="H66:I66"/>
    <mergeCell ref="J66:K66"/>
    <mergeCell ref="D67:E67"/>
    <mergeCell ref="F67:G67"/>
    <mergeCell ref="H67:I67"/>
    <mergeCell ref="J67:K67"/>
    <mergeCell ref="D64:E64"/>
    <mergeCell ref="F64:G64"/>
    <mergeCell ref="H64:I64"/>
    <mergeCell ref="J64:K64"/>
    <mergeCell ref="D65:E65"/>
    <mergeCell ref="F65:G65"/>
    <mergeCell ref="H65:I65"/>
    <mergeCell ref="J65:K65"/>
    <mergeCell ref="D62:E62"/>
    <mergeCell ref="F62:G62"/>
    <mergeCell ref="H62:I62"/>
    <mergeCell ref="J62:K62"/>
    <mergeCell ref="D63:E63"/>
    <mergeCell ref="F63:G63"/>
    <mergeCell ref="H63:I63"/>
    <mergeCell ref="J63:K63"/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A55:H55"/>
    <mergeCell ref="D56:E56"/>
    <mergeCell ref="F56:G56"/>
    <mergeCell ref="H56:I56"/>
    <mergeCell ref="J56:K56"/>
    <mergeCell ref="D57:E57"/>
    <mergeCell ref="F57:G57"/>
    <mergeCell ref="H57:I57"/>
    <mergeCell ref="J57:K57"/>
    <mergeCell ref="A52:C52"/>
    <mergeCell ref="D52:E52"/>
    <mergeCell ref="F52:G52"/>
    <mergeCell ref="H52:I52"/>
    <mergeCell ref="A53:C53"/>
    <mergeCell ref="D53:E53"/>
    <mergeCell ref="F53:G53"/>
    <mergeCell ref="H53:I53"/>
    <mergeCell ref="A50:C50"/>
    <mergeCell ref="D50:E50"/>
    <mergeCell ref="F50:G50"/>
    <mergeCell ref="H50:I50"/>
    <mergeCell ref="A51:C51"/>
    <mergeCell ref="D51:E51"/>
    <mergeCell ref="F51:G51"/>
    <mergeCell ref="H51:I51"/>
    <mergeCell ref="Q46:R46"/>
    <mergeCell ref="M47:N47"/>
    <mergeCell ref="O47:P47"/>
    <mergeCell ref="Q47:R47"/>
    <mergeCell ref="A48:H48"/>
    <mergeCell ref="A49:I49"/>
    <mergeCell ref="A46:C46"/>
    <mergeCell ref="D46:E46"/>
    <mergeCell ref="F46:G46"/>
    <mergeCell ref="H46:I46"/>
    <mergeCell ref="M46:N46"/>
    <mergeCell ref="O46:P46"/>
    <mergeCell ref="Q44:R44"/>
    <mergeCell ref="B45:C45"/>
    <mergeCell ref="D45:E45"/>
    <mergeCell ref="F45:G45"/>
    <mergeCell ref="H45:I45"/>
    <mergeCell ref="M45:N45"/>
    <mergeCell ref="O45:P45"/>
    <mergeCell ref="Q45:R45"/>
    <mergeCell ref="B44:C44"/>
    <mergeCell ref="D44:E44"/>
    <mergeCell ref="F44:G44"/>
    <mergeCell ref="H44:I44"/>
    <mergeCell ref="M44:N44"/>
    <mergeCell ref="O44:P44"/>
    <mergeCell ref="B42:C42"/>
    <mergeCell ref="D42:E42"/>
    <mergeCell ref="F42:G42"/>
    <mergeCell ref="H42:I42"/>
    <mergeCell ref="B43:C43"/>
    <mergeCell ref="D43:E43"/>
    <mergeCell ref="F43:G43"/>
    <mergeCell ref="H43:I43"/>
    <mergeCell ref="A39:I39"/>
    <mergeCell ref="B40:C40"/>
    <mergeCell ref="D40:E40"/>
    <mergeCell ref="F40:G40"/>
    <mergeCell ref="H40:I40"/>
    <mergeCell ref="B41:C41"/>
    <mergeCell ref="D41:E41"/>
    <mergeCell ref="F41:G41"/>
    <mergeCell ref="H41:I41"/>
    <mergeCell ref="B29:H29"/>
    <mergeCell ref="A31:K31"/>
    <mergeCell ref="A33:K33"/>
    <mergeCell ref="B35:H35"/>
    <mergeCell ref="B36:H36"/>
    <mergeCell ref="A38:H38"/>
    <mergeCell ref="A22:K22"/>
    <mergeCell ref="A23:K23"/>
    <mergeCell ref="A24:K24"/>
    <mergeCell ref="A25:K25"/>
    <mergeCell ref="A26:K26"/>
    <mergeCell ref="B28:H28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H8"/>
    <mergeCell ref="A9:K9"/>
    <mergeCell ref="G1:K1"/>
    <mergeCell ref="G2:K2"/>
    <mergeCell ref="A3:K3"/>
    <mergeCell ref="B4:F4"/>
    <mergeCell ref="G4:K4"/>
    <mergeCell ref="B5:F5"/>
    <mergeCell ref="G5:K5"/>
  </mergeCells>
  <pageMargins left="0.23622047244094491" right="0.23622047244094491" top="0.74803149606299213" bottom="0.74803149606299213" header="0.31496062992125984" footer="0.31496062992125984"/>
  <pageSetup paperSize="9" scale="50" fitToHeight="3" orientation="landscape" r:id="rId1"/>
  <rowBreaks count="3" manualBreakCount="3">
    <brk id="16" max="10" man="1"/>
    <brk id="47" max="10" man="1"/>
    <brk id="6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P106"/>
  <sheetViews>
    <sheetView view="pageBreakPreview" topLeftCell="A88" zoomScale="60" zoomScaleNormal="80" workbookViewId="0">
      <selection activeCell="P64" sqref="P64"/>
    </sheetView>
  </sheetViews>
  <sheetFormatPr defaultColWidth="9.33203125" defaultRowHeight="12.75"/>
  <cols>
    <col min="1" max="1" width="22.5" style="1" customWidth="1"/>
    <col min="2" max="2" width="49.1640625" style="1" customWidth="1"/>
    <col min="3" max="3" width="17" style="1" customWidth="1"/>
    <col min="4" max="4" width="23.1640625" style="1" customWidth="1"/>
    <col min="5" max="5" width="28.33203125" style="1" customWidth="1"/>
    <col min="6" max="6" width="5.33203125" style="1" customWidth="1"/>
    <col min="7" max="7" width="35" style="1" customWidth="1"/>
    <col min="8" max="8" width="16.5" style="1" customWidth="1"/>
    <col min="9" max="9" width="16" style="1" customWidth="1"/>
    <col min="10" max="10" width="8.33203125" style="1" customWidth="1"/>
    <col min="11" max="11" width="11.33203125" style="1" customWidth="1"/>
    <col min="12" max="13" width="9.33203125" style="1"/>
    <col min="14" max="14" width="18.33203125" style="1" customWidth="1"/>
    <col min="15" max="15" width="19" style="1" customWidth="1"/>
    <col min="16" max="16" width="19.83203125" style="1" customWidth="1"/>
    <col min="17" max="17" width="15.5" style="1" customWidth="1"/>
    <col min="18" max="16384" width="9.33203125" style="1"/>
  </cols>
  <sheetData>
    <row r="1" spans="1:12" ht="101.25" customHeight="1">
      <c r="B1" s="2"/>
      <c r="C1" s="2"/>
      <c r="D1" s="2"/>
      <c r="E1" s="2"/>
      <c r="F1" s="2"/>
      <c r="G1" s="5" t="s">
        <v>0</v>
      </c>
      <c r="H1" s="210"/>
      <c r="I1" s="210"/>
      <c r="J1" s="210"/>
      <c r="K1" s="210"/>
    </row>
    <row r="2" spans="1:12" ht="114" customHeight="1">
      <c r="B2" s="2"/>
      <c r="C2" s="2"/>
      <c r="D2" s="2"/>
      <c r="E2" s="2"/>
      <c r="F2" s="2"/>
      <c r="G2" s="5" t="s">
        <v>352</v>
      </c>
      <c r="H2" s="5"/>
      <c r="I2" s="5"/>
      <c r="J2" s="5"/>
      <c r="K2" s="5"/>
    </row>
    <row r="3" spans="1:12" ht="37.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2" ht="99" customHeight="1">
      <c r="A4" s="8" t="s">
        <v>2</v>
      </c>
      <c r="B4" s="9" t="s">
        <v>3</v>
      </c>
      <c r="C4" s="9"/>
      <c r="D4" s="9"/>
      <c r="E4" s="9"/>
      <c r="F4" s="9"/>
      <c r="G4" s="10" t="s">
        <v>4</v>
      </c>
      <c r="H4" s="10"/>
      <c r="I4" s="10"/>
      <c r="J4" s="10"/>
      <c r="K4" s="10"/>
    </row>
    <row r="5" spans="1:12" ht="101.45" customHeight="1">
      <c r="A5" s="11" t="s">
        <v>5</v>
      </c>
      <c r="B5" s="9" t="s">
        <v>6</v>
      </c>
      <c r="C5" s="9"/>
      <c r="D5" s="9"/>
      <c r="E5" s="9"/>
      <c r="F5" s="9"/>
      <c r="G5" s="9" t="s">
        <v>7</v>
      </c>
      <c r="H5" s="9"/>
      <c r="I5" s="9"/>
      <c r="J5" s="9"/>
      <c r="K5" s="9"/>
    </row>
    <row r="6" spans="1:12" ht="117" customHeight="1">
      <c r="A6" s="11" t="s">
        <v>273</v>
      </c>
      <c r="B6" s="10" t="s">
        <v>274</v>
      </c>
      <c r="C6" s="9"/>
      <c r="D6" s="12" t="s">
        <v>275</v>
      </c>
      <c r="E6" s="13" t="s">
        <v>276</v>
      </c>
      <c r="F6" s="9"/>
      <c r="G6" s="10" t="s">
        <v>12</v>
      </c>
      <c r="H6" s="9"/>
      <c r="I6" s="9"/>
      <c r="J6" s="9"/>
      <c r="K6" s="9"/>
    </row>
    <row r="7" spans="1:12" ht="36" customHeight="1">
      <c r="A7" s="15" t="s">
        <v>277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2" ht="32.25" customHeight="1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29.45" customHeight="1">
      <c r="A9" s="16" t="s">
        <v>15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2" ht="26.45" customHeight="1">
      <c r="A10" s="16" t="s">
        <v>16</v>
      </c>
      <c r="B10" s="16"/>
      <c r="C10" s="16"/>
      <c r="D10" s="16"/>
      <c r="E10" s="16"/>
      <c r="F10" s="16"/>
      <c r="G10" s="16"/>
      <c r="H10" s="16"/>
      <c r="I10" s="16"/>
      <c r="J10" s="17"/>
      <c r="K10" s="17"/>
    </row>
    <row r="11" spans="1:12" ht="24.6" customHeight="1">
      <c r="A11" s="16" t="s">
        <v>278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2" ht="23.25" customHeight="1">
      <c r="A12" s="16" t="s">
        <v>279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2" ht="23.25" customHeight="1">
      <c r="A13" s="16" t="s">
        <v>20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2" ht="23.25" customHeight="1">
      <c r="A14" s="16" t="s">
        <v>21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2" ht="32.450000000000003" customHeight="1">
      <c r="A15" s="16" t="s">
        <v>23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2" ht="32.450000000000003" customHeight="1">
      <c r="A16" s="16" t="s">
        <v>212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23.25" customHeight="1">
      <c r="A17" s="16" t="s">
        <v>25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3.25" customHeight="1">
      <c r="A18" s="16" t="s">
        <v>26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3.25" customHeight="1">
      <c r="A19" s="16" t="s">
        <v>27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3.25" customHeight="1">
      <c r="A20" s="16" t="s">
        <v>28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34.5" customHeight="1">
      <c r="A21" s="16" t="s">
        <v>133</v>
      </c>
      <c r="B21" s="16"/>
      <c r="C21" s="16"/>
      <c r="D21" s="16"/>
      <c r="E21" s="16"/>
      <c r="F21" s="16"/>
      <c r="G21" s="16"/>
      <c r="H21" s="16"/>
      <c r="I21" s="16"/>
      <c r="J21" s="16"/>
      <c r="K21" s="237"/>
    </row>
    <row r="22" spans="1:11" ht="23.25" customHeight="1">
      <c r="A22" s="16" t="s">
        <v>280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3.25" customHeight="1">
      <c r="A23" s="19" t="s">
        <v>281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23.25" customHeight="1">
      <c r="A24" s="19" t="s">
        <v>282</v>
      </c>
      <c r="B24" s="19"/>
      <c r="C24" s="19"/>
      <c r="D24" s="19"/>
      <c r="E24" s="19"/>
      <c r="F24" s="19"/>
      <c r="G24" s="19"/>
      <c r="H24" s="238"/>
      <c r="I24" s="238"/>
      <c r="J24" s="238"/>
      <c r="K24" s="238"/>
    </row>
    <row r="25" spans="1:11" ht="23.25" customHeight="1">
      <c r="A25" s="16" t="s">
        <v>283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23.25" customHeight="1">
      <c r="A26" s="16" t="s">
        <v>35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3.9" customHeight="1">
      <c r="A27" s="15" t="s">
        <v>36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7.9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31.5" customHeight="1">
      <c r="A29" s="20" t="s">
        <v>37</v>
      </c>
      <c r="B29" s="21" t="s">
        <v>38</v>
      </c>
      <c r="C29" s="21"/>
      <c r="D29" s="21"/>
      <c r="E29" s="21"/>
      <c r="F29" s="21"/>
      <c r="G29" s="21"/>
      <c r="H29" s="21"/>
      <c r="I29" s="22"/>
      <c r="J29" s="22"/>
      <c r="K29" s="22"/>
    </row>
    <row r="30" spans="1:11" ht="55.5" customHeight="1">
      <c r="A30" s="239">
        <v>1</v>
      </c>
      <c r="B30" s="240" t="s">
        <v>284</v>
      </c>
      <c r="C30" s="240"/>
      <c r="D30" s="240"/>
      <c r="E30" s="240"/>
      <c r="F30" s="240"/>
      <c r="G30" s="240"/>
      <c r="H30" s="240"/>
      <c r="I30" s="22"/>
      <c r="J30" s="22"/>
      <c r="K30" s="22"/>
    </row>
    <row r="31" spans="1:11" ht="33" customHeight="1">
      <c r="A31" s="241">
        <v>2</v>
      </c>
      <c r="B31" s="24" t="s">
        <v>285</v>
      </c>
      <c r="C31" s="24"/>
      <c r="D31" s="24"/>
      <c r="E31" s="24"/>
      <c r="F31" s="24"/>
      <c r="G31" s="24"/>
      <c r="H31" s="24"/>
      <c r="I31" s="22"/>
      <c r="J31" s="22"/>
      <c r="K31" s="22"/>
    </row>
    <row r="32" spans="1:11" ht="39" customHeight="1">
      <c r="A32" s="241">
        <v>3</v>
      </c>
      <c r="B32" s="28" t="s">
        <v>286</v>
      </c>
      <c r="C32" s="29"/>
      <c r="D32" s="29"/>
      <c r="E32" s="29"/>
      <c r="F32" s="29"/>
      <c r="G32" s="29"/>
      <c r="H32" s="30"/>
      <c r="I32" s="22"/>
      <c r="J32" s="22"/>
      <c r="K32" s="22"/>
    </row>
    <row r="33" spans="1:11" ht="21" customHeight="1">
      <c r="A33" s="241">
        <v>4</v>
      </c>
      <c r="B33" s="24" t="s">
        <v>287</v>
      </c>
      <c r="C33" s="24"/>
      <c r="D33" s="24"/>
      <c r="E33" s="24"/>
      <c r="F33" s="24"/>
      <c r="G33" s="24"/>
      <c r="H33" s="24"/>
      <c r="I33" s="22"/>
      <c r="J33" s="22"/>
      <c r="K33" s="22"/>
    </row>
    <row r="34" spans="1:11" ht="13.5" customHeight="1">
      <c r="A34" s="25"/>
      <c r="B34" s="8"/>
      <c r="C34" s="8"/>
      <c r="D34" s="8"/>
      <c r="E34" s="8"/>
      <c r="F34" s="8"/>
      <c r="G34" s="8"/>
      <c r="H34" s="8"/>
      <c r="I34" s="22"/>
      <c r="J34" s="22"/>
      <c r="K34" s="22"/>
    </row>
    <row r="35" spans="1:11" ht="19.5" customHeight="1">
      <c r="A35" s="15" t="s">
        <v>288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ht="10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26.25" customHeight="1">
      <c r="A37" s="15" t="s">
        <v>43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0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27" customHeight="1">
      <c r="A39" s="20" t="s">
        <v>37</v>
      </c>
      <c r="B39" s="21" t="s">
        <v>44</v>
      </c>
      <c r="C39" s="21"/>
      <c r="D39" s="21"/>
      <c r="E39" s="21"/>
      <c r="F39" s="21"/>
      <c r="G39" s="21"/>
      <c r="H39" s="21"/>
      <c r="I39" s="22"/>
      <c r="J39" s="22"/>
      <c r="K39" s="22"/>
    </row>
    <row r="40" spans="1:11" ht="50.25" customHeight="1">
      <c r="A40" s="242">
        <v>1</v>
      </c>
      <c r="B40" s="28" t="s">
        <v>289</v>
      </c>
      <c r="C40" s="29"/>
      <c r="D40" s="29"/>
      <c r="E40" s="29"/>
      <c r="F40" s="29"/>
      <c r="G40" s="29"/>
      <c r="H40" s="30"/>
      <c r="I40" s="22"/>
      <c r="J40" s="22"/>
      <c r="K40" s="22"/>
    </row>
    <row r="41" spans="1:11" ht="35.25" customHeight="1">
      <c r="A41" s="27">
        <v>2</v>
      </c>
      <c r="B41" s="28" t="s">
        <v>290</v>
      </c>
      <c r="C41" s="29"/>
      <c r="D41" s="29"/>
      <c r="E41" s="29"/>
      <c r="F41" s="29"/>
      <c r="G41" s="29"/>
      <c r="H41" s="30"/>
      <c r="I41" s="22"/>
      <c r="J41" s="22"/>
      <c r="K41" s="22"/>
    </row>
    <row r="42" spans="1:11" ht="15.7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5.75">
      <c r="A43" s="15" t="s">
        <v>50</v>
      </c>
      <c r="B43" s="15"/>
      <c r="C43" s="15"/>
      <c r="D43" s="15"/>
      <c r="E43" s="15"/>
      <c r="F43" s="15"/>
      <c r="G43" s="15"/>
      <c r="H43" s="15"/>
      <c r="I43" s="22"/>
      <c r="J43" s="22"/>
      <c r="K43" s="22"/>
    </row>
    <row r="44" spans="1:11" s="35" customFormat="1" ht="16.5" customHeight="1">
      <c r="A44" s="31" t="s">
        <v>51</v>
      </c>
      <c r="B44" s="31"/>
      <c r="C44" s="31"/>
      <c r="D44" s="31"/>
      <c r="E44" s="31"/>
      <c r="F44" s="31"/>
      <c r="G44" s="31"/>
      <c r="H44" s="31"/>
      <c r="I44" s="31"/>
      <c r="J44" s="11"/>
      <c r="K44" s="11"/>
    </row>
    <row r="45" spans="1:11" ht="15.75">
      <c r="A45" s="32" t="s">
        <v>37</v>
      </c>
      <c r="B45" s="21" t="s">
        <v>52</v>
      </c>
      <c r="C45" s="21"/>
      <c r="D45" s="21" t="s">
        <v>53</v>
      </c>
      <c r="E45" s="21"/>
      <c r="F45" s="21" t="s">
        <v>54</v>
      </c>
      <c r="G45" s="21"/>
      <c r="H45" s="21" t="s">
        <v>55</v>
      </c>
      <c r="I45" s="21"/>
      <c r="J45" s="33"/>
      <c r="K45" s="34"/>
    </row>
    <row r="46" spans="1:11" ht="24" customHeight="1">
      <c r="A46" s="36">
        <v>1</v>
      </c>
      <c r="B46" s="37">
        <v>2</v>
      </c>
      <c r="C46" s="37"/>
      <c r="D46" s="37">
        <v>3</v>
      </c>
      <c r="E46" s="37"/>
      <c r="F46" s="37">
        <v>4</v>
      </c>
      <c r="G46" s="37"/>
      <c r="H46" s="37">
        <v>6</v>
      </c>
      <c r="I46" s="37"/>
      <c r="J46" s="38"/>
      <c r="K46" s="22"/>
    </row>
    <row r="47" spans="1:11" ht="27" customHeight="1">
      <c r="A47" s="39">
        <v>1</v>
      </c>
      <c r="B47" s="24" t="s">
        <v>291</v>
      </c>
      <c r="C47" s="24"/>
      <c r="D47" s="41">
        <f>95058578.99+5249049+680005+(5030340+1339000+49000+3200000-19200+138400-4000)-500000</f>
        <v>110221172.98999999</v>
      </c>
      <c r="E47" s="41"/>
      <c r="F47" s="40">
        <f>19238220+920000+406174+(530000+79500-20000+10000-12000+605000+216880+275000+20000+13600-5500+237000+21500)</f>
        <v>22535374</v>
      </c>
      <c r="G47" s="40"/>
      <c r="H47" s="40">
        <f>D47+F47</f>
        <v>132756546.98999999</v>
      </c>
      <c r="I47" s="40"/>
      <c r="J47" s="42"/>
      <c r="K47" s="22"/>
    </row>
    <row r="48" spans="1:11" ht="27" customHeight="1">
      <c r="A48" s="39">
        <v>2</v>
      </c>
      <c r="B48" s="24" t="s">
        <v>292</v>
      </c>
      <c r="C48" s="24"/>
      <c r="D48" s="41">
        <f>3237900-500000</f>
        <v>2737900</v>
      </c>
      <c r="E48" s="41"/>
      <c r="F48" s="40">
        <f>1330200+23300</f>
        <v>1353500</v>
      </c>
      <c r="G48" s="40"/>
      <c r="H48" s="40">
        <f t="shared" ref="H48:H52" si="0">D48+F48</f>
        <v>4091400</v>
      </c>
      <c r="I48" s="40"/>
      <c r="J48" s="42"/>
      <c r="K48" s="22"/>
    </row>
    <row r="49" spans="1:16" ht="24" customHeight="1">
      <c r="A49" s="39">
        <v>3</v>
      </c>
      <c r="B49" s="24" t="s">
        <v>58</v>
      </c>
      <c r="C49" s="24"/>
      <c r="D49" s="44"/>
      <c r="E49" s="44"/>
      <c r="F49" s="40">
        <f>1185637+300000+(20000)</f>
        <v>1505637</v>
      </c>
      <c r="G49" s="40"/>
      <c r="H49" s="40">
        <f t="shared" si="0"/>
        <v>1505637</v>
      </c>
      <c r="I49" s="40"/>
      <c r="J49" s="42"/>
      <c r="K49" s="22"/>
    </row>
    <row r="50" spans="1:16" ht="36" customHeight="1">
      <c r="A50" s="39">
        <v>4</v>
      </c>
      <c r="B50" s="28" t="s">
        <v>59</v>
      </c>
      <c r="C50" s="30"/>
      <c r="D50" s="44"/>
      <c r="E50" s="44"/>
      <c r="F50" s="40">
        <f>152311+60000</f>
        <v>212311</v>
      </c>
      <c r="G50" s="40"/>
      <c r="H50" s="40">
        <f t="shared" si="0"/>
        <v>212311</v>
      </c>
      <c r="I50" s="40"/>
      <c r="J50" s="42"/>
      <c r="K50" s="22"/>
    </row>
    <row r="51" spans="1:16" ht="30" customHeight="1">
      <c r="A51" s="39">
        <v>5</v>
      </c>
      <c r="B51" s="46" t="s">
        <v>293</v>
      </c>
      <c r="C51" s="46"/>
      <c r="D51" s="44"/>
      <c r="E51" s="44"/>
      <c r="F51" s="40">
        <v>550269</v>
      </c>
      <c r="G51" s="40"/>
      <c r="H51" s="40">
        <f t="shared" si="0"/>
        <v>550269</v>
      </c>
      <c r="I51" s="40"/>
      <c r="J51" s="22"/>
      <c r="K51" s="22"/>
    </row>
    <row r="52" spans="1:16" ht="15.75">
      <c r="A52" s="39">
        <v>6</v>
      </c>
      <c r="B52" s="46" t="s">
        <v>294</v>
      </c>
      <c r="C52" s="46"/>
      <c r="D52" s="44"/>
      <c r="E52" s="44"/>
      <c r="F52" s="40"/>
      <c r="G52" s="40"/>
      <c r="H52" s="40">
        <f t="shared" si="0"/>
        <v>0</v>
      </c>
      <c r="I52" s="40"/>
      <c r="J52" s="22"/>
      <c r="K52" s="22"/>
    </row>
    <row r="53" spans="1:16" ht="15.75">
      <c r="A53" s="46" t="s">
        <v>60</v>
      </c>
      <c r="B53" s="46"/>
      <c r="C53" s="46"/>
      <c r="D53" s="40">
        <f>D47+D48+D49+D50+D51+D52</f>
        <v>112959072.98999999</v>
      </c>
      <c r="E53" s="40"/>
      <c r="F53" s="40">
        <f t="shared" ref="F53" si="1">F47+F48+F49+F50+F51+F52</f>
        <v>26157091</v>
      </c>
      <c r="G53" s="40"/>
      <c r="H53" s="40">
        <f t="shared" ref="H53" si="2">H47+H48+H49+H50+H51+H52</f>
        <v>139116163.99000001</v>
      </c>
      <c r="I53" s="40"/>
      <c r="J53" s="22"/>
      <c r="K53" s="22"/>
      <c r="N53" s="278"/>
      <c r="O53" s="278"/>
      <c r="P53" s="278"/>
    </row>
    <row r="54" spans="1:16" ht="15.75" customHeight="1">
      <c r="A54" s="22"/>
      <c r="B54" s="8"/>
      <c r="C54" s="22"/>
      <c r="D54" s="47"/>
      <c r="E54" s="47"/>
      <c r="F54" s="47"/>
      <c r="G54" s="47"/>
      <c r="H54" s="47"/>
      <c r="I54" s="47"/>
      <c r="J54" s="22"/>
      <c r="K54" s="22"/>
      <c r="N54" s="278"/>
      <c r="O54" s="278"/>
      <c r="P54" s="278"/>
    </row>
    <row r="55" spans="1:16" ht="16.5" customHeight="1">
      <c r="A55" s="15" t="s">
        <v>61</v>
      </c>
      <c r="B55" s="15"/>
      <c r="C55" s="15"/>
      <c r="D55" s="15"/>
      <c r="E55" s="15"/>
      <c r="F55" s="15"/>
      <c r="G55" s="15"/>
      <c r="H55" s="15"/>
      <c r="I55" s="22"/>
      <c r="J55" s="22"/>
      <c r="K55" s="22"/>
      <c r="N55" s="278"/>
      <c r="O55" s="278"/>
      <c r="P55" s="278"/>
    </row>
    <row r="56" spans="1:16" ht="16.5" customHeight="1">
      <c r="A56" s="31" t="s">
        <v>51</v>
      </c>
      <c r="B56" s="31"/>
      <c r="C56" s="31"/>
      <c r="D56" s="31"/>
      <c r="E56" s="31"/>
      <c r="F56" s="31"/>
      <c r="G56" s="31"/>
      <c r="H56" s="31"/>
      <c r="I56" s="31"/>
      <c r="J56" s="11"/>
      <c r="K56" s="11"/>
      <c r="N56" s="278"/>
      <c r="O56" s="278"/>
      <c r="P56" s="278"/>
    </row>
    <row r="57" spans="1:16" ht="16.5" customHeight="1">
      <c r="A57" s="21" t="s">
        <v>62</v>
      </c>
      <c r="B57" s="21"/>
      <c r="C57" s="21"/>
      <c r="D57" s="21" t="s">
        <v>53</v>
      </c>
      <c r="E57" s="21"/>
      <c r="F57" s="21" t="s">
        <v>54</v>
      </c>
      <c r="G57" s="21"/>
      <c r="H57" s="21" t="s">
        <v>55</v>
      </c>
      <c r="I57" s="21"/>
      <c r="J57" s="22"/>
      <c r="K57" s="22"/>
    </row>
    <row r="58" spans="1:16" ht="23.25" customHeight="1">
      <c r="A58" s="37">
        <v>1</v>
      </c>
      <c r="B58" s="37"/>
      <c r="C58" s="37"/>
      <c r="D58" s="37">
        <v>2</v>
      </c>
      <c r="E58" s="37"/>
      <c r="F58" s="37">
        <v>3</v>
      </c>
      <c r="G58" s="37"/>
      <c r="H58" s="37">
        <v>4</v>
      </c>
      <c r="I58" s="37"/>
      <c r="J58" s="22"/>
      <c r="K58" s="22"/>
    </row>
    <row r="59" spans="1:16" ht="36.75" customHeight="1">
      <c r="A59" s="24" t="s">
        <v>63</v>
      </c>
      <c r="B59" s="24"/>
      <c r="C59" s="28"/>
      <c r="D59" s="50">
        <f>98296478.99+5249049+680005+8733540</f>
        <v>112959072.98999999</v>
      </c>
      <c r="E59" s="50"/>
      <c r="F59" s="50">
        <f>22456637+920000+300000+406174+20000+2054280</f>
        <v>26157091</v>
      </c>
      <c r="G59" s="50"/>
      <c r="H59" s="50">
        <f>F59+D59</f>
        <v>139116163.99000001</v>
      </c>
      <c r="I59" s="50"/>
      <c r="J59" s="22"/>
      <c r="K59" s="22"/>
    </row>
    <row r="60" spans="1:16" ht="15.75">
      <c r="A60" s="52" t="s">
        <v>60</v>
      </c>
      <c r="B60" s="53"/>
      <c r="C60" s="53"/>
      <c r="D60" s="54">
        <f>D59</f>
        <v>112959072.98999999</v>
      </c>
      <c r="E60" s="54"/>
      <c r="F60" s="54">
        <f t="shared" ref="F60" si="3">F59</f>
        <v>26157091</v>
      </c>
      <c r="G60" s="54"/>
      <c r="H60" s="54">
        <f t="shared" ref="H60" si="4">H59</f>
        <v>139116163.99000001</v>
      </c>
      <c r="I60" s="54"/>
      <c r="J60" s="22"/>
      <c r="K60" s="22"/>
    </row>
    <row r="61" spans="1:16" ht="1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6" ht="25.5" customHeight="1">
      <c r="A62" s="15" t="s">
        <v>65</v>
      </c>
      <c r="B62" s="15"/>
      <c r="C62" s="15"/>
      <c r="D62" s="15"/>
      <c r="E62" s="15"/>
      <c r="F62" s="15"/>
      <c r="G62" s="15"/>
      <c r="H62" s="15"/>
      <c r="I62" s="22"/>
      <c r="J62" s="22"/>
      <c r="K62" s="22"/>
    </row>
    <row r="63" spans="1:16" s="35" customFormat="1" ht="27.75" customHeight="1">
      <c r="A63" s="32" t="s">
        <v>37</v>
      </c>
      <c r="B63" s="32" t="s">
        <v>66</v>
      </c>
      <c r="C63" s="32" t="s">
        <v>148</v>
      </c>
      <c r="D63" s="21" t="s">
        <v>68</v>
      </c>
      <c r="E63" s="21"/>
      <c r="F63" s="21" t="s">
        <v>53</v>
      </c>
      <c r="G63" s="21"/>
      <c r="H63" s="21" t="s">
        <v>54</v>
      </c>
      <c r="I63" s="21"/>
      <c r="J63" s="21" t="s">
        <v>55</v>
      </c>
      <c r="K63" s="21"/>
    </row>
    <row r="64" spans="1:16" ht="21.95" customHeight="1">
      <c r="A64" s="36">
        <v>1</v>
      </c>
      <c r="B64" s="36">
        <v>2</v>
      </c>
      <c r="C64" s="36">
        <v>3</v>
      </c>
      <c r="D64" s="37">
        <v>4</v>
      </c>
      <c r="E64" s="37"/>
      <c r="F64" s="37">
        <v>5</v>
      </c>
      <c r="G64" s="37"/>
      <c r="H64" s="37">
        <v>6</v>
      </c>
      <c r="I64" s="37"/>
      <c r="J64" s="37">
        <v>7</v>
      </c>
      <c r="K64" s="55"/>
    </row>
    <row r="65" spans="1:11" ht="24.6" customHeight="1">
      <c r="A65" s="39">
        <v>1</v>
      </c>
      <c r="B65" s="56" t="s">
        <v>69</v>
      </c>
      <c r="C65" s="57"/>
      <c r="D65" s="55"/>
      <c r="E65" s="55"/>
      <c r="F65" s="55"/>
      <c r="G65" s="55"/>
      <c r="H65" s="55"/>
      <c r="I65" s="55"/>
      <c r="J65" s="55"/>
      <c r="K65" s="55"/>
    </row>
    <row r="66" spans="1:11" ht="28.5" customHeight="1">
      <c r="A66" s="58"/>
      <c r="B66" s="59" t="s">
        <v>149</v>
      </c>
      <c r="C66" s="59" t="s">
        <v>71</v>
      </c>
      <c r="D66" s="24" t="s">
        <v>295</v>
      </c>
      <c r="E66" s="24"/>
      <c r="F66" s="60">
        <v>6</v>
      </c>
      <c r="G66" s="60"/>
      <c r="H66" s="55"/>
      <c r="I66" s="55"/>
      <c r="J66" s="60">
        <f>F66+H66</f>
        <v>6</v>
      </c>
      <c r="K66" s="60"/>
    </row>
    <row r="67" spans="1:11" ht="37.9" customHeight="1">
      <c r="A67" s="58"/>
      <c r="B67" s="59" t="s">
        <v>152</v>
      </c>
      <c r="C67" s="59" t="s">
        <v>71</v>
      </c>
      <c r="D67" s="24" t="s">
        <v>75</v>
      </c>
      <c r="E67" s="24"/>
      <c r="F67" s="92">
        <v>303.55</v>
      </c>
      <c r="G67" s="92"/>
      <c r="H67" s="92">
        <v>36.72</v>
      </c>
      <c r="I67" s="92"/>
      <c r="J67" s="92">
        <f t="shared" ref="J67:J90" si="5">F67+H67</f>
        <v>340.27</v>
      </c>
      <c r="K67" s="92"/>
    </row>
    <row r="68" spans="1:11" ht="35.85" customHeight="1">
      <c r="A68" s="58"/>
      <c r="B68" s="59" t="s">
        <v>76</v>
      </c>
      <c r="C68" s="59" t="s">
        <v>71</v>
      </c>
      <c r="D68" s="24" t="s">
        <v>75</v>
      </c>
      <c r="E68" s="24"/>
      <c r="F68" s="92">
        <v>534.54999999999995</v>
      </c>
      <c r="G68" s="92"/>
      <c r="H68" s="92">
        <v>54.72</v>
      </c>
      <c r="I68" s="92"/>
      <c r="J68" s="92">
        <f t="shared" si="5"/>
        <v>589.27</v>
      </c>
      <c r="K68" s="92"/>
    </row>
    <row r="69" spans="1:11" ht="171.75" customHeight="1">
      <c r="A69" s="58"/>
      <c r="B69" s="59" t="s">
        <v>296</v>
      </c>
      <c r="C69" s="59" t="s">
        <v>78</v>
      </c>
      <c r="D69" s="90" t="s">
        <v>297</v>
      </c>
      <c r="E69" s="91"/>
      <c r="F69" s="243"/>
      <c r="G69" s="244"/>
      <c r="H69" s="243">
        <v>1170637</v>
      </c>
      <c r="I69" s="244"/>
      <c r="J69" s="243">
        <f>SUM(F69:I69)</f>
        <v>1170637</v>
      </c>
      <c r="K69" s="244"/>
    </row>
    <row r="70" spans="1:11" ht="217.5" customHeight="1">
      <c r="A70" s="58"/>
      <c r="B70" s="59" t="s">
        <v>298</v>
      </c>
      <c r="C70" s="59" t="s">
        <v>78</v>
      </c>
      <c r="D70" s="90" t="s">
        <v>299</v>
      </c>
      <c r="E70" s="91"/>
      <c r="F70" s="243"/>
      <c r="G70" s="244"/>
      <c r="H70" s="243">
        <f>15000+300000+20000</f>
        <v>335000</v>
      </c>
      <c r="I70" s="244"/>
      <c r="J70" s="243">
        <f t="shared" ref="J70:J72" si="6">SUM(F70:I70)</f>
        <v>335000</v>
      </c>
      <c r="K70" s="244"/>
    </row>
    <row r="71" spans="1:11" ht="84" customHeight="1">
      <c r="A71" s="58"/>
      <c r="B71" s="59" t="s">
        <v>300</v>
      </c>
      <c r="C71" s="59" t="s">
        <v>78</v>
      </c>
      <c r="D71" s="90" t="s">
        <v>297</v>
      </c>
      <c r="E71" s="91"/>
      <c r="F71" s="243"/>
      <c r="G71" s="244"/>
      <c r="H71" s="243">
        <v>550269</v>
      </c>
      <c r="I71" s="244"/>
      <c r="J71" s="243">
        <f t="shared" si="6"/>
        <v>550269</v>
      </c>
      <c r="K71" s="244"/>
    </row>
    <row r="72" spans="1:11" ht="77.25" customHeight="1">
      <c r="A72" s="58"/>
      <c r="B72" s="59" t="s">
        <v>301</v>
      </c>
      <c r="C72" s="59" t="s">
        <v>78</v>
      </c>
      <c r="D72" s="90" t="s">
        <v>297</v>
      </c>
      <c r="E72" s="91"/>
      <c r="F72" s="243">
        <v>160945</v>
      </c>
      <c r="G72" s="244"/>
      <c r="H72" s="243"/>
      <c r="I72" s="244"/>
      <c r="J72" s="243">
        <f t="shared" si="6"/>
        <v>160945</v>
      </c>
      <c r="K72" s="244"/>
    </row>
    <row r="73" spans="1:11" ht="30" customHeight="1">
      <c r="A73" s="58">
        <v>2</v>
      </c>
      <c r="B73" s="56" t="s">
        <v>91</v>
      </c>
      <c r="C73" s="59"/>
      <c r="D73" s="24"/>
      <c r="E73" s="24"/>
      <c r="F73" s="60"/>
      <c r="G73" s="60"/>
      <c r="H73" s="55"/>
      <c r="I73" s="55"/>
      <c r="J73" s="75"/>
      <c r="K73" s="76"/>
    </row>
    <row r="74" spans="1:11" ht="60.75" customHeight="1">
      <c r="A74" s="58"/>
      <c r="B74" s="59" t="s">
        <v>302</v>
      </c>
      <c r="C74" s="59" t="s">
        <v>93</v>
      </c>
      <c r="D74" s="24" t="s">
        <v>295</v>
      </c>
      <c r="E74" s="24"/>
      <c r="F74" s="245">
        <v>2498</v>
      </c>
      <c r="G74" s="245"/>
      <c r="H74" s="246"/>
      <c r="I74" s="246"/>
      <c r="J74" s="247">
        <f t="shared" ref="J74:J82" si="7">F74+H74</f>
        <v>2498</v>
      </c>
      <c r="K74" s="248"/>
    </row>
    <row r="75" spans="1:11" ht="60.75" customHeight="1">
      <c r="A75" s="58"/>
      <c r="B75" s="59" t="s">
        <v>303</v>
      </c>
      <c r="C75" s="59" t="s">
        <v>93</v>
      </c>
      <c r="D75" s="24" t="s">
        <v>304</v>
      </c>
      <c r="E75" s="24"/>
      <c r="F75" s="245">
        <v>1047</v>
      </c>
      <c r="G75" s="245"/>
      <c r="H75" s="246"/>
      <c r="I75" s="246"/>
      <c r="J75" s="247">
        <f t="shared" si="7"/>
        <v>1047</v>
      </c>
      <c r="K75" s="248"/>
    </row>
    <row r="76" spans="1:11" ht="57.75" customHeight="1">
      <c r="A76" s="58"/>
      <c r="B76" s="59" t="s">
        <v>305</v>
      </c>
      <c r="C76" s="59" t="s">
        <v>93</v>
      </c>
      <c r="D76" s="24" t="s">
        <v>304</v>
      </c>
      <c r="E76" s="24"/>
      <c r="F76" s="246"/>
      <c r="G76" s="246"/>
      <c r="H76" s="245">
        <v>376</v>
      </c>
      <c r="I76" s="245"/>
      <c r="J76" s="247">
        <f t="shared" si="7"/>
        <v>376</v>
      </c>
      <c r="K76" s="248"/>
    </row>
    <row r="77" spans="1:11" ht="30.75" customHeight="1">
      <c r="A77" s="58"/>
      <c r="B77" s="59" t="s">
        <v>306</v>
      </c>
      <c r="C77" s="59" t="s">
        <v>93</v>
      </c>
      <c r="D77" s="24" t="s">
        <v>304</v>
      </c>
      <c r="E77" s="24"/>
      <c r="F77" s="246">
        <v>2125</v>
      </c>
      <c r="G77" s="246"/>
      <c r="H77" s="245">
        <v>376</v>
      </c>
      <c r="I77" s="245"/>
      <c r="J77" s="247">
        <f t="shared" si="7"/>
        <v>2501</v>
      </c>
      <c r="K77" s="248"/>
    </row>
    <row r="78" spans="1:11" ht="60.75" customHeight="1">
      <c r="A78" s="58"/>
      <c r="B78" s="59" t="s">
        <v>307</v>
      </c>
      <c r="C78" s="59" t="s">
        <v>93</v>
      </c>
      <c r="D78" s="24" t="s">
        <v>304</v>
      </c>
      <c r="E78" s="24"/>
      <c r="F78" s="249">
        <v>54</v>
      </c>
      <c r="G78" s="250"/>
      <c r="H78" s="212"/>
      <c r="I78" s="213"/>
      <c r="J78" s="247">
        <f t="shared" si="7"/>
        <v>54</v>
      </c>
      <c r="K78" s="248"/>
    </row>
    <row r="79" spans="1:11" ht="96.75" customHeight="1">
      <c r="A79" s="58"/>
      <c r="B79" s="59" t="s">
        <v>308</v>
      </c>
      <c r="C79" s="59" t="s">
        <v>93</v>
      </c>
      <c r="D79" s="24" t="s">
        <v>304</v>
      </c>
      <c r="E79" s="24"/>
      <c r="F79" s="249">
        <v>43</v>
      </c>
      <c r="G79" s="250"/>
      <c r="H79" s="212"/>
      <c r="I79" s="213"/>
      <c r="J79" s="247">
        <f t="shared" si="7"/>
        <v>43</v>
      </c>
      <c r="K79" s="248"/>
    </row>
    <row r="80" spans="1:11" ht="54" customHeight="1">
      <c r="A80" s="58"/>
      <c r="B80" s="59" t="s">
        <v>309</v>
      </c>
      <c r="C80" s="59" t="s">
        <v>71</v>
      </c>
      <c r="D80" s="90" t="s">
        <v>297</v>
      </c>
      <c r="E80" s="91"/>
      <c r="F80" s="84"/>
      <c r="G80" s="85"/>
      <c r="H80" s="77">
        <v>2</v>
      </c>
      <c r="I80" s="78"/>
      <c r="J80" s="77">
        <f t="shared" si="7"/>
        <v>2</v>
      </c>
      <c r="K80" s="78"/>
    </row>
    <row r="81" spans="1:11" ht="39" customHeight="1">
      <c r="A81" s="58"/>
      <c r="B81" s="59" t="s">
        <v>310</v>
      </c>
      <c r="C81" s="59" t="s">
        <v>71</v>
      </c>
      <c r="D81" s="90" t="s">
        <v>297</v>
      </c>
      <c r="E81" s="91"/>
      <c r="F81" s="84"/>
      <c r="G81" s="85"/>
      <c r="H81" s="77">
        <v>1</v>
      </c>
      <c r="I81" s="78"/>
      <c r="J81" s="77">
        <f t="shared" si="7"/>
        <v>1</v>
      </c>
      <c r="K81" s="78"/>
    </row>
    <row r="82" spans="1:11" ht="49.5" customHeight="1">
      <c r="A82" s="58"/>
      <c r="B82" s="59" t="s">
        <v>311</v>
      </c>
      <c r="C82" s="59" t="s">
        <v>71</v>
      </c>
      <c r="D82" s="90" t="s">
        <v>297</v>
      </c>
      <c r="E82" s="91"/>
      <c r="F82" s="84">
        <v>1</v>
      </c>
      <c r="G82" s="85"/>
      <c r="H82" s="77"/>
      <c r="I82" s="78"/>
      <c r="J82" s="77">
        <f t="shared" si="7"/>
        <v>1</v>
      </c>
      <c r="K82" s="78"/>
    </row>
    <row r="83" spans="1:11" ht="37.5" customHeight="1">
      <c r="A83" s="58">
        <v>3</v>
      </c>
      <c r="B83" s="56" t="s">
        <v>101</v>
      </c>
      <c r="C83" s="59"/>
      <c r="D83" s="24"/>
      <c r="E83" s="86"/>
      <c r="F83" s="87"/>
      <c r="G83" s="87"/>
      <c r="H83" s="60"/>
      <c r="I83" s="60"/>
      <c r="J83" s="60"/>
      <c r="K83" s="60"/>
    </row>
    <row r="84" spans="1:11" s="107" customFormat="1" ht="47.25" customHeight="1">
      <c r="A84" s="58"/>
      <c r="B84" s="59" t="s">
        <v>312</v>
      </c>
      <c r="C84" s="59" t="s">
        <v>78</v>
      </c>
      <c r="D84" s="24" t="s">
        <v>103</v>
      </c>
      <c r="E84" s="24"/>
      <c r="F84" s="251">
        <f>D60/F74</f>
        <v>45219.805040032021</v>
      </c>
      <c r="G84" s="251"/>
      <c r="H84" s="252">
        <f>F60/F74</f>
        <v>10471.213370696558</v>
      </c>
      <c r="I84" s="252"/>
      <c r="J84" s="251">
        <f t="shared" si="5"/>
        <v>55691.018410728575</v>
      </c>
      <c r="K84" s="251"/>
    </row>
    <row r="85" spans="1:11" s="107" customFormat="1" ht="21" customHeight="1">
      <c r="A85" s="58"/>
      <c r="B85" s="59" t="s">
        <v>313</v>
      </c>
      <c r="C85" s="59" t="s">
        <v>78</v>
      </c>
      <c r="D85" s="24" t="s">
        <v>103</v>
      </c>
      <c r="E85" s="24"/>
      <c r="F85" s="55">
        <v>490</v>
      </c>
      <c r="G85" s="55"/>
      <c r="H85" s="68"/>
      <c r="I85" s="68"/>
      <c r="J85" s="60">
        <f t="shared" si="5"/>
        <v>490</v>
      </c>
      <c r="K85" s="60"/>
    </row>
    <row r="86" spans="1:11" s="107" customFormat="1" ht="122.25" customHeight="1">
      <c r="A86" s="58"/>
      <c r="B86" s="59" t="s">
        <v>314</v>
      </c>
      <c r="C86" s="59" t="s">
        <v>78</v>
      </c>
      <c r="D86" s="24" t="s">
        <v>103</v>
      </c>
      <c r="E86" s="24"/>
      <c r="F86" s="253">
        <v>3592.5</v>
      </c>
      <c r="G86" s="254"/>
      <c r="H86" s="243"/>
      <c r="I86" s="244"/>
      <c r="J86" s="243">
        <f t="shared" si="5"/>
        <v>3592.5</v>
      </c>
      <c r="K86" s="244"/>
    </row>
    <row r="87" spans="1:11" s="107" customFormat="1" ht="147" customHeight="1">
      <c r="A87" s="58"/>
      <c r="B87" s="255" t="s">
        <v>315</v>
      </c>
      <c r="C87" s="59" t="s">
        <v>78</v>
      </c>
      <c r="D87" s="24" t="s">
        <v>103</v>
      </c>
      <c r="E87" s="24"/>
      <c r="F87" s="252">
        <v>3405</v>
      </c>
      <c r="G87" s="252"/>
      <c r="H87" s="252"/>
      <c r="I87" s="252"/>
      <c r="J87" s="252">
        <v>3405</v>
      </c>
      <c r="K87" s="252"/>
    </row>
    <row r="88" spans="1:11" s="107" customFormat="1" ht="35.450000000000003" customHeight="1">
      <c r="A88" s="58"/>
      <c r="B88" s="59" t="s">
        <v>316</v>
      </c>
      <c r="C88" s="59" t="s">
        <v>93</v>
      </c>
      <c r="D88" s="24" t="s">
        <v>103</v>
      </c>
      <c r="E88" s="24"/>
      <c r="F88" s="55">
        <v>8</v>
      </c>
      <c r="G88" s="55"/>
      <c r="H88" s="68"/>
      <c r="I88" s="68"/>
      <c r="J88" s="60">
        <f t="shared" ref="J88" si="8">F88+H88</f>
        <v>8</v>
      </c>
      <c r="K88" s="60"/>
    </row>
    <row r="89" spans="1:11" s="107" customFormat="1" ht="26.45" customHeight="1">
      <c r="A89" s="58">
        <v>4</v>
      </c>
      <c r="B89" s="56" t="s">
        <v>105</v>
      </c>
      <c r="C89" s="59"/>
      <c r="D89" s="24"/>
      <c r="E89" s="24"/>
      <c r="F89" s="60"/>
      <c r="G89" s="60"/>
      <c r="H89" s="55"/>
      <c r="I89" s="55"/>
      <c r="J89" s="60">
        <f t="shared" si="5"/>
        <v>0</v>
      </c>
      <c r="K89" s="60"/>
    </row>
    <row r="90" spans="1:11" ht="41.25" customHeight="1">
      <c r="A90" s="58"/>
      <c r="B90" s="59" t="s">
        <v>317</v>
      </c>
      <c r="C90" s="59" t="s">
        <v>107</v>
      </c>
      <c r="D90" s="24" t="s">
        <v>108</v>
      </c>
      <c r="E90" s="24"/>
      <c r="F90" s="60">
        <v>100</v>
      </c>
      <c r="G90" s="60"/>
      <c r="H90" s="55"/>
      <c r="I90" s="55"/>
      <c r="J90" s="60">
        <f t="shared" si="5"/>
        <v>100</v>
      </c>
      <c r="K90" s="60"/>
    </row>
    <row r="91" spans="1:11" ht="43.5" customHeight="1">
      <c r="A91" s="58"/>
      <c r="B91" s="59" t="s">
        <v>318</v>
      </c>
      <c r="C91" s="59" t="s">
        <v>107</v>
      </c>
      <c r="D91" s="24" t="s">
        <v>108</v>
      </c>
      <c r="E91" s="24"/>
      <c r="F91" s="60">
        <v>85</v>
      </c>
      <c r="G91" s="60"/>
      <c r="H91" s="55">
        <v>100</v>
      </c>
      <c r="I91" s="55"/>
      <c r="J91" s="60">
        <v>87</v>
      </c>
      <c r="K91" s="60"/>
    </row>
    <row r="92" spans="1:11" ht="15.75">
      <c r="A92" s="58"/>
      <c r="B92" s="59" t="s">
        <v>319</v>
      </c>
      <c r="C92" s="59" t="s">
        <v>107</v>
      </c>
      <c r="D92" s="24" t="s">
        <v>103</v>
      </c>
      <c r="E92" s="24"/>
      <c r="F92" s="55">
        <v>91</v>
      </c>
      <c r="G92" s="55"/>
      <c r="H92" s="60">
        <v>91</v>
      </c>
      <c r="I92" s="60"/>
      <c r="J92" s="80">
        <v>91</v>
      </c>
      <c r="K92" s="80"/>
    </row>
    <row r="93" spans="1:11" ht="31.5">
      <c r="A93" s="57"/>
      <c r="B93" s="59" t="s">
        <v>110</v>
      </c>
      <c r="C93" s="59" t="s">
        <v>107</v>
      </c>
      <c r="D93" s="24" t="s">
        <v>103</v>
      </c>
      <c r="E93" s="24"/>
      <c r="F93" s="92"/>
      <c r="G93" s="92"/>
      <c r="H93" s="256">
        <v>133.69999999999999</v>
      </c>
      <c r="I93" s="256"/>
      <c r="J93" s="92">
        <f>H93</f>
        <v>133.69999999999999</v>
      </c>
      <c r="K93" s="92"/>
    </row>
    <row r="94" spans="1:11" ht="31.5">
      <c r="A94" s="57"/>
      <c r="B94" s="59" t="s">
        <v>111</v>
      </c>
      <c r="C94" s="59" t="s">
        <v>107</v>
      </c>
      <c r="D94" s="24" t="s">
        <v>103</v>
      </c>
      <c r="E94" s="24"/>
      <c r="F94" s="257">
        <v>99.1</v>
      </c>
      <c r="G94" s="258"/>
      <c r="H94" s="93">
        <v>83.1</v>
      </c>
      <c r="I94" s="93"/>
      <c r="J94" s="93">
        <v>96.1</v>
      </c>
      <c r="K94" s="93"/>
    </row>
    <row r="95" spans="1:11" ht="15.75">
      <c r="A95" s="57"/>
      <c r="B95" s="59" t="s">
        <v>320</v>
      </c>
      <c r="C95" s="59" t="s">
        <v>107</v>
      </c>
      <c r="D95" s="24" t="s">
        <v>103</v>
      </c>
      <c r="E95" s="24"/>
      <c r="F95" s="90"/>
      <c r="G95" s="91"/>
      <c r="H95" s="259">
        <v>93.3</v>
      </c>
      <c r="I95" s="259"/>
      <c r="J95" s="259">
        <v>93.3</v>
      </c>
      <c r="K95" s="259"/>
    </row>
    <row r="96" spans="1:11" ht="15.75">
      <c r="A96" s="22"/>
      <c r="B96" s="8"/>
      <c r="C96" s="8"/>
      <c r="D96" s="8"/>
      <c r="E96" s="8"/>
      <c r="F96" s="12"/>
      <c r="G96" s="12"/>
      <c r="H96" s="260"/>
      <c r="I96" s="260"/>
      <c r="J96" s="260"/>
      <c r="K96" s="260"/>
    </row>
    <row r="97" spans="1:11" ht="15.75" customHeight="1">
      <c r="A97" s="98" t="s">
        <v>112</v>
      </c>
      <c r="B97" s="98"/>
      <c r="C97" s="99"/>
      <c r="D97" s="99"/>
      <c r="E97" s="101"/>
      <c r="F97" s="99"/>
      <c r="G97" s="99"/>
      <c r="H97" s="102" t="s">
        <v>113</v>
      </c>
      <c r="I97" s="102"/>
      <c r="J97" s="102"/>
      <c r="K97" s="102"/>
    </row>
    <row r="98" spans="1:11" ht="15.75" customHeight="1">
      <c r="A98" s="98" t="s">
        <v>114</v>
      </c>
      <c r="B98" s="98"/>
      <c r="C98" s="99"/>
      <c r="D98" s="99"/>
      <c r="E98" s="103" t="s">
        <v>115</v>
      </c>
      <c r="F98" s="104"/>
      <c r="G98" s="104"/>
      <c r="H98" s="105" t="s">
        <v>116</v>
      </c>
      <c r="I98" s="105"/>
      <c r="J98" s="105"/>
      <c r="K98" s="105"/>
    </row>
    <row r="99" spans="1:11" ht="15.75" customHeight="1">
      <c r="A99" s="98" t="s">
        <v>117</v>
      </c>
      <c r="B99" s="98"/>
      <c r="C99" s="99"/>
      <c r="D99" s="99"/>
      <c r="E99" s="99"/>
      <c r="F99" s="99"/>
      <c r="G99" s="99"/>
      <c r="H99" s="106"/>
      <c r="I99" s="106"/>
      <c r="J99" s="106"/>
      <c r="K99" s="106"/>
    </row>
    <row r="100" spans="1:11" ht="15.75" customHeight="1">
      <c r="A100" s="100"/>
      <c r="B100" s="99"/>
      <c r="C100" s="99"/>
      <c r="D100" s="99"/>
      <c r="E100" s="101"/>
      <c r="F100" s="99"/>
      <c r="G100" s="99"/>
      <c r="H100" s="108" t="s">
        <v>118</v>
      </c>
      <c r="I100" s="108"/>
      <c r="J100" s="108"/>
      <c r="K100" s="108"/>
    </row>
    <row r="101" spans="1:11" ht="15.75" customHeight="1">
      <c r="A101" s="100" t="s">
        <v>119</v>
      </c>
      <c r="B101" s="99"/>
      <c r="C101" s="100"/>
      <c r="D101" s="99"/>
      <c r="E101" s="103" t="s">
        <v>115</v>
      </c>
      <c r="F101" s="103"/>
      <c r="G101" s="104"/>
      <c r="H101" s="105" t="s">
        <v>116</v>
      </c>
      <c r="I101" s="105"/>
      <c r="J101" s="105"/>
      <c r="K101" s="105"/>
    </row>
    <row r="102" spans="1:11" ht="15.75">
      <c r="A102" s="109"/>
      <c r="B102" s="110" t="s">
        <v>120</v>
      </c>
      <c r="C102" s="109"/>
      <c r="D102" s="109"/>
      <c r="E102" s="109"/>
      <c r="F102" s="109"/>
      <c r="G102" s="109"/>
      <c r="H102" s="109"/>
      <c r="I102" s="109"/>
      <c r="J102" s="109"/>
      <c r="K102" s="109"/>
    </row>
    <row r="103" spans="1:11">
      <c r="A103" s="109"/>
      <c r="B103" s="109" t="s">
        <v>121</v>
      </c>
      <c r="C103" s="109"/>
      <c r="D103" s="109"/>
      <c r="E103" s="109"/>
      <c r="F103" s="109"/>
      <c r="G103" s="109"/>
      <c r="H103" s="109"/>
      <c r="I103" s="109"/>
      <c r="J103" s="109"/>
      <c r="K103" s="109"/>
    </row>
    <row r="104" spans="1:11">
      <c r="A104" s="216"/>
      <c r="B104" s="216"/>
    </row>
    <row r="106" spans="1:11">
      <c r="A106" s="261"/>
      <c r="B106" s="261"/>
    </row>
  </sheetData>
  <mergeCells count="240">
    <mergeCell ref="A104:B104"/>
    <mergeCell ref="A106:B106"/>
    <mergeCell ref="A98:B98"/>
    <mergeCell ref="H98:K98"/>
    <mergeCell ref="A99:B99"/>
    <mergeCell ref="H99:K99"/>
    <mergeCell ref="H100:K100"/>
    <mergeCell ref="H101:K101"/>
    <mergeCell ref="D95:E95"/>
    <mergeCell ref="F95:G95"/>
    <mergeCell ref="H95:I95"/>
    <mergeCell ref="J95:K95"/>
    <mergeCell ref="A97:B97"/>
    <mergeCell ref="H97:K97"/>
    <mergeCell ref="D93:E93"/>
    <mergeCell ref="F93:G93"/>
    <mergeCell ref="H93:I93"/>
    <mergeCell ref="J93:K93"/>
    <mergeCell ref="D94:E94"/>
    <mergeCell ref="F94:G94"/>
    <mergeCell ref="H94:I94"/>
    <mergeCell ref="J94:K94"/>
    <mergeCell ref="D91:E91"/>
    <mergeCell ref="F91:G91"/>
    <mergeCell ref="H91:I91"/>
    <mergeCell ref="J91:K91"/>
    <mergeCell ref="D92:E92"/>
    <mergeCell ref="F92:G92"/>
    <mergeCell ref="H92:I92"/>
    <mergeCell ref="J92:K92"/>
    <mergeCell ref="D89:E89"/>
    <mergeCell ref="F89:G89"/>
    <mergeCell ref="H89:I89"/>
    <mergeCell ref="J89:K89"/>
    <mergeCell ref="D90:E90"/>
    <mergeCell ref="F90:G90"/>
    <mergeCell ref="H90:I90"/>
    <mergeCell ref="J90:K90"/>
    <mergeCell ref="D87:E87"/>
    <mergeCell ref="F87:G87"/>
    <mergeCell ref="H87:I87"/>
    <mergeCell ref="J87:K87"/>
    <mergeCell ref="D88:E88"/>
    <mergeCell ref="F88:G88"/>
    <mergeCell ref="H88:I88"/>
    <mergeCell ref="J88:K88"/>
    <mergeCell ref="D85:E85"/>
    <mergeCell ref="F85:G85"/>
    <mergeCell ref="H85:I85"/>
    <mergeCell ref="J85:K85"/>
    <mergeCell ref="D86:E86"/>
    <mergeCell ref="F86:G86"/>
    <mergeCell ref="H86:I86"/>
    <mergeCell ref="J86:K86"/>
    <mergeCell ref="D83:E83"/>
    <mergeCell ref="F83:G83"/>
    <mergeCell ref="H83:I83"/>
    <mergeCell ref="J83:K83"/>
    <mergeCell ref="D84:E84"/>
    <mergeCell ref="F84:G84"/>
    <mergeCell ref="H84:I84"/>
    <mergeCell ref="J84:K84"/>
    <mergeCell ref="D81:E81"/>
    <mergeCell ref="F81:G81"/>
    <mergeCell ref="H81:I81"/>
    <mergeCell ref="J81:K81"/>
    <mergeCell ref="D82:E82"/>
    <mergeCell ref="F82:G82"/>
    <mergeCell ref="H82:I82"/>
    <mergeCell ref="J82:K82"/>
    <mergeCell ref="D79:E79"/>
    <mergeCell ref="F79:G79"/>
    <mergeCell ref="H79:I79"/>
    <mergeCell ref="J79:K79"/>
    <mergeCell ref="D80:E80"/>
    <mergeCell ref="F80:G80"/>
    <mergeCell ref="H80:I80"/>
    <mergeCell ref="J80:K80"/>
    <mergeCell ref="D77:E77"/>
    <mergeCell ref="F77:G77"/>
    <mergeCell ref="H77:I77"/>
    <mergeCell ref="J77:K77"/>
    <mergeCell ref="D78:E78"/>
    <mergeCell ref="F78:G78"/>
    <mergeCell ref="H78:I78"/>
    <mergeCell ref="J78:K78"/>
    <mergeCell ref="D75:E75"/>
    <mergeCell ref="F75:G75"/>
    <mergeCell ref="H75:I75"/>
    <mergeCell ref="J75:K75"/>
    <mergeCell ref="D76:E76"/>
    <mergeCell ref="F76:G76"/>
    <mergeCell ref="H76:I76"/>
    <mergeCell ref="J76:K76"/>
    <mergeCell ref="D73:E73"/>
    <mergeCell ref="F73:G73"/>
    <mergeCell ref="H73:I73"/>
    <mergeCell ref="J73:K73"/>
    <mergeCell ref="D74:E74"/>
    <mergeCell ref="F74:G74"/>
    <mergeCell ref="H74:I74"/>
    <mergeCell ref="J74:K74"/>
    <mergeCell ref="D71:E71"/>
    <mergeCell ref="F71:G71"/>
    <mergeCell ref="H71:I71"/>
    <mergeCell ref="J71:K71"/>
    <mergeCell ref="D72:E72"/>
    <mergeCell ref="F72:G72"/>
    <mergeCell ref="H72:I72"/>
    <mergeCell ref="J72:K72"/>
    <mergeCell ref="D69:E69"/>
    <mergeCell ref="F69:G69"/>
    <mergeCell ref="H69:I69"/>
    <mergeCell ref="J69:K69"/>
    <mergeCell ref="D70:E70"/>
    <mergeCell ref="F70:G70"/>
    <mergeCell ref="H70:I70"/>
    <mergeCell ref="J70:K70"/>
    <mergeCell ref="D67:E67"/>
    <mergeCell ref="F67:G67"/>
    <mergeCell ref="H67:I67"/>
    <mergeCell ref="J67:K67"/>
    <mergeCell ref="D68:E68"/>
    <mergeCell ref="F68:G68"/>
    <mergeCell ref="H68:I68"/>
    <mergeCell ref="J68:K68"/>
    <mergeCell ref="D65:E65"/>
    <mergeCell ref="F65:G65"/>
    <mergeCell ref="H65:I65"/>
    <mergeCell ref="J65:K65"/>
    <mergeCell ref="D66:E66"/>
    <mergeCell ref="F66:G66"/>
    <mergeCell ref="H66:I66"/>
    <mergeCell ref="J66:K66"/>
    <mergeCell ref="A62:H62"/>
    <mergeCell ref="D63:E63"/>
    <mergeCell ref="F63:G63"/>
    <mergeCell ref="H63:I63"/>
    <mergeCell ref="J63:K63"/>
    <mergeCell ref="D64:E64"/>
    <mergeCell ref="F64:G64"/>
    <mergeCell ref="H64:I64"/>
    <mergeCell ref="J64:K64"/>
    <mergeCell ref="A59:C59"/>
    <mergeCell ref="D59:E59"/>
    <mergeCell ref="F59:G59"/>
    <mergeCell ref="H59:I59"/>
    <mergeCell ref="A60:C60"/>
    <mergeCell ref="D60:E60"/>
    <mergeCell ref="F60:G60"/>
    <mergeCell ref="H60:I60"/>
    <mergeCell ref="A57:C57"/>
    <mergeCell ref="D57:E57"/>
    <mergeCell ref="F57:G57"/>
    <mergeCell ref="H57:I57"/>
    <mergeCell ref="A58:C58"/>
    <mergeCell ref="D58:E58"/>
    <mergeCell ref="F58:G58"/>
    <mergeCell ref="H58:I58"/>
    <mergeCell ref="A53:C53"/>
    <mergeCell ref="D53:E53"/>
    <mergeCell ref="F53:G53"/>
    <mergeCell ref="H53:I53"/>
    <mergeCell ref="A55:H55"/>
    <mergeCell ref="A56:I56"/>
    <mergeCell ref="B51:C51"/>
    <mergeCell ref="D51:E51"/>
    <mergeCell ref="F51:G51"/>
    <mergeCell ref="H51:I51"/>
    <mergeCell ref="B52:C52"/>
    <mergeCell ref="D52:E52"/>
    <mergeCell ref="F52:G52"/>
    <mergeCell ref="H52:I52"/>
    <mergeCell ref="B49:C49"/>
    <mergeCell ref="D49:E49"/>
    <mergeCell ref="F49:G49"/>
    <mergeCell ref="H49:I49"/>
    <mergeCell ref="B50:C50"/>
    <mergeCell ref="D50:E50"/>
    <mergeCell ref="F50:G50"/>
    <mergeCell ref="H50:I50"/>
    <mergeCell ref="B47:C47"/>
    <mergeCell ref="D47:E47"/>
    <mergeCell ref="F47:G47"/>
    <mergeCell ref="H47:I47"/>
    <mergeCell ref="B48:C48"/>
    <mergeCell ref="D48:E48"/>
    <mergeCell ref="F48:G48"/>
    <mergeCell ref="H48:I48"/>
    <mergeCell ref="B45:C45"/>
    <mergeCell ref="D45:E45"/>
    <mergeCell ref="F45:G45"/>
    <mergeCell ref="H45:I45"/>
    <mergeCell ref="B46:C46"/>
    <mergeCell ref="D46:E46"/>
    <mergeCell ref="F46:G46"/>
    <mergeCell ref="H46:I46"/>
    <mergeCell ref="A37:K37"/>
    <mergeCell ref="B39:H39"/>
    <mergeCell ref="B40:H40"/>
    <mergeCell ref="B41:H41"/>
    <mergeCell ref="A43:H43"/>
    <mergeCell ref="A44:I44"/>
    <mergeCell ref="B29:H29"/>
    <mergeCell ref="B30:H30"/>
    <mergeCell ref="B31:H31"/>
    <mergeCell ref="B32:H32"/>
    <mergeCell ref="B33:H33"/>
    <mergeCell ref="A35:K35"/>
    <mergeCell ref="A22:K22"/>
    <mergeCell ref="A23:K23"/>
    <mergeCell ref="A24:G24"/>
    <mergeCell ref="A25:K25"/>
    <mergeCell ref="A26:K26"/>
    <mergeCell ref="A27:K27"/>
    <mergeCell ref="A16:K16"/>
    <mergeCell ref="A17:K17"/>
    <mergeCell ref="A18:K18"/>
    <mergeCell ref="A19:K19"/>
    <mergeCell ref="A20:K20"/>
    <mergeCell ref="A21:J21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L8"/>
    <mergeCell ref="A9:K9"/>
    <mergeCell ref="G1:K1"/>
    <mergeCell ref="G2:K2"/>
    <mergeCell ref="A3:K3"/>
    <mergeCell ref="B4:F4"/>
    <mergeCell ref="G4:K4"/>
    <mergeCell ref="B5:F5"/>
    <mergeCell ref="G5:K5"/>
  </mergeCells>
  <pageMargins left="0.23622047244094491" right="0.23622047244094491" top="0.74803149606299213" bottom="0.74803149606299213" header="0.31496062992125984" footer="0.31496062992125984"/>
  <pageSetup paperSize="9" scale="54" fitToHeight="5" orientation="landscape" r:id="rId1"/>
  <rowBreaks count="1" manualBreakCount="1">
    <brk id="16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75"/>
  <sheetViews>
    <sheetView view="pageBreakPreview" zoomScale="60" zoomScaleNormal="70" workbookViewId="0">
      <selection activeCell="N41" sqref="N41"/>
    </sheetView>
  </sheetViews>
  <sheetFormatPr defaultColWidth="9.33203125" defaultRowHeight="12.75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6384" width="9.33203125" style="1"/>
  </cols>
  <sheetData>
    <row r="1" spans="1:11" ht="107.25" customHeight="1">
      <c r="B1" s="2"/>
      <c r="C1" s="2"/>
      <c r="D1" s="2"/>
      <c r="E1" s="2"/>
      <c r="F1" s="2"/>
      <c r="G1" s="5" t="s">
        <v>0</v>
      </c>
      <c r="H1" s="210"/>
      <c r="I1" s="210"/>
      <c r="J1" s="210"/>
      <c r="K1" s="210"/>
    </row>
    <row r="2" spans="1:11" ht="145.15" customHeight="1">
      <c r="B2" s="2"/>
      <c r="C2" s="2"/>
      <c r="D2" s="2"/>
      <c r="E2" s="2"/>
      <c r="F2" s="2"/>
      <c r="G2" s="5" t="s">
        <v>351</v>
      </c>
      <c r="H2" s="5"/>
      <c r="I2" s="5"/>
      <c r="J2" s="5"/>
      <c r="K2" s="5"/>
    </row>
    <row r="3" spans="1:11" ht="37.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91.15" customHeight="1">
      <c r="A4" s="8" t="s">
        <v>2</v>
      </c>
      <c r="B4" s="9" t="s">
        <v>3</v>
      </c>
      <c r="C4" s="9"/>
      <c r="D4" s="9"/>
      <c r="E4" s="9"/>
      <c r="F4" s="9"/>
      <c r="G4" s="10" t="s">
        <v>4</v>
      </c>
      <c r="H4" s="10"/>
      <c r="I4" s="10"/>
      <c r="J4" s="10"/>
      <c r="K4" s="10"/>
    </row>
    <row r="5" spans="1:11" ht="87.75" customHeight="1">
      <c r="A5" s="11" t="s">
        <v>5</v>
      </c>
      <c r="B5" s="9" t="s">
        <v>6</v>
      </c>
      <c r="C5" s="9"/>
      <c r="D5" s="9"/>
      <c r="E5" s="9"/>
      <c r="F5" s="9"/>
      <c r="G5" s="9" t="s">
        <v>7</v>
      </c>
      <c r="H5" s="9"/>
      <c r="I5" s="9"/>
      <c r="J5" s="9"/>
      <c r="K5" s="9"/>
    </row>
    <row r="6" spans="1:11" ht="135.6" customHeight="1">
      <c r="A6" s="11" t="s">
        <v>321</v>
      </c>
      <c r="B6" s="10" t="s">
        <v>322</v>
      </c>
      <c r="C6" s="10"/>
      <c r="D6" s="12" t="s">
        <v>323</v>
      </c>
      <c r="E6" s="13" t="s">
        <v>324</v>
      </c>
      <c r="F6" s="13"/>
      <c r="G6" s="10" t="s">
        <v>12</v>
      </c>
      <c r="H6" s="10"/>
      <c r="I6" s="10"/>
      <c r="J6" s="10"/>
      <c r="K6" s="10"/>
    </row>
    <row r="7" spans="1:11" ht="39" customHeight="1">
      <c r="A7" s="15" t="s">
        <v>325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35.25" customHeight="1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35.25" customHeight="1">
      <c r="A9" s="16" t="s">
        <v>15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5.5" customHeight="1">
      <c r="A10" s="16" t="s">
        <v>16</v>
      </c>
      <c r="B10" s="16"/>
      <c r="C10" s="16"/>
      <c r="D10" s="16"/>
      <c r="E10" s="16"/>
      <c r="F10" s="16"/>
      <c r="G10" s="16"/>
      <c r="H10" s="16"/>
      <c r="I10" s="16"/>
      <c r="J10" s="17"/>
      <c r="K10" s="17"/>
    </row>
    <row r="11" spans="1:11" ht="25.5" customHeight="1">
      <c r="A11" s="16" t="s">
        <v>128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5.5" customHeight="1">
      <c r="A12" s="16" t="s">
        <v>326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25.5" customHeight="1">
      <c r="A13" s="16" t="s">
        <v>327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25.5" customHeight="1">
      <c r="A14" s="16" t="s">
        <v>328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5.5" customHeight="1">
      <c r="A15" s="16" t="s">
        <v>244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35.25" customHeight="1">
      <c r="A16" s="16" t="s">
        <v>209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23.25" customHeight="1">
      <c r="A17" s="16" t="s">
        <v>21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39" customHeight="1">
      <c r="A18" s="16" t="s">
        <v>329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3.25" customHeight="1">
      <c r="A19" s="16" t="s">
        <v>330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36" customHeight="1">
      <c r="A20" s="16" t="s">
        <v>331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3.25" customHeight="1">
      <c r="A21" s="16" t="s">
        <v>25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3.25" customHeight="1">
      <c r="A22" s="16" t="s">
        <v>26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3.25" customHeight="1">
      <c r="A23" s="16" t="s">
        <v>332</v>
      </c>
      <c r="B23" s="16"/>
      <c r="C23" s="16"/>
      <c r="D23" s="16"/>
      <c r="E23" s="16"/>
      <c r="F23" s="16"/>
      <c r="G23" s="16"/>
      <c r="H23" s="16"/>
      <c r="I23" s="16"/>
      <c r="J23" s="16"/>
      <c r="K23" s="17"/>
    </row>
    <row r="24" spans="1:11" ht="23.25" customHeight="1">
      <c r="A24" s="16" t="s">
        <v>333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6.25" customHeight="1">
      <c r="A25" s="16" t="s">
        <v>334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23.25" customHeight="1">
      <c r="A26" s="16" t="s">
        <v>35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23.25" customHeight="1">
      <c r="A27" s="15" t="s">
        <v>36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9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23.25" customHeight="1">
      <c r="A29" s="20" t="s">
        <v>37</v>
      </c>
      <c r="B29" s="262" t="s">
        <v>38</v>
      </c>
      <c r="C29" s="263"/>
      <c r="D29" s="263"/>
      <c r="E29" s="263"/>
      <c r="F29" s="263"/>
      <c r="G29" s="263"/>
      <c r="H29" s="264"/>
      <c r="I29" s="22"/>
      <c r="J29" s="22"/>
      <c r="K29" s="22"/>
    </row>
    <row r="30" spans="1:11" ht="34.15" customHeight="1">
      <c r="A30" s="23">
        <v>1</v>
      </c>
      <c r="B30" s="28" t="s">
        <v>335</v>
      </c>
      <c r="C30" s="29"/>
      <c r="D30" s="29"/>
      <c r="E30" s="29"/>
      <c r="F30" s="29"/>
      <c r="G30" s="29"/>
      <c r="H30" s="30"/>
      <c r="I30" s="22"/>
      <c r="J30" s="22"/>
      <c r="K30" s="22"/>
    </row>
    <row r="31" spans="1:11" ht="12" customHeight="1">
      <c r="A31" s="25"/>
      <c r="B31" s="8"/>
      <c r="C31" s="8"/>
      <c r="D31" s="8"/>
      <c r="E31" s="8"/>
      <c r="F31" s="8"/>
      <c r="G31" s="8"/>
      <c r="H31" s="8"/>
      <c r="I31" s="22"/>
      <c r="J31" s="22"/>
      <c r="K31" s="22"/>
    </row>
    <row r="32" spans="1:11" ht="48.75" customHeight="1">
      <c r="A32" s="265" t="s">
        <v>336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</row>
    <row r="33" spans="1:16" ht="10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6" ht="23.25" customHeight="1">
      <c r="A34" s="15" t="s">
        <v>43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6" ht="9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6" ht="23.25" customHeight="1">
      <c r="A36" s="20" t="s">
        <v>37</v>
      </c>
      <c r="B36" s="262" t="s">
        <v>44</v>
      </c>
      <c r="C36" s="263"/>
      <c r="D36" s="263"/>
      <c r="E36" s="263"/>
      <c r="F36" s="263"/>
      <c r="G36" s="263"/>
      <c r="H36" s="264"/>
      <c r="I36" s="22"/>
      <c r="J36" s="22"/>
      <c r="K36" s="22"/>
    </row>
    <row r="37" spans="1:16" ht="55.5" customHeight="1">
      <c r="A37" s="27">
        <v>1</v>
      </c>
      <c r="B37" s="28" t="s">
        <v>337</v>
      </c>
      <c r="C37" s="29"/>
      <c r="D37" s="29"/>
      <c r="E37" s="29"/>
      <c r="F37" s="29"/>
      <c r="G37" s="29"/>
      <c r="H37" s="30"/>
      <c r="I37" s="22"/>
      <c r="J37" s="22"/>
      <c r="K37" s="22"/>
    </row>
    <row r="38" spans="1:16" ht="7.9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6" ht="15.75" customHeight="1">
      <c r="A39" s="15" t="s">
        <v>50</v>
      </c>
      <c r="B39" s="15"/>
      <c r="C39" s="15"/>
      <c r="D39" s="15"/>
      <c r="E39" s="15"/>
      <c r="F39" s="15"/>
      <c r="G39" s="15"/>
      <c r="H39" s="15"/>
      <c r="I39" s="22"/>
      <c r="J39" s="22"/>
      <c r="K39" s="22"/>
    </row>
    <row r="40" spans="1:16" ht="6.6" customHeight="1">
      <c r="A40" s="31" t="s">
        <v>51</v>
      </c>
      <c r="B40" s="31"/>
      <c r="C40" s="31"/>
      <c r="D40" s="31"/>
      <c r="E40" s="31"/>
      <c r="F40" s="31"/>
      <c r="G40" s="31"/>
      <c r="H40" s="31"/>
      <c r="I40" s="31"/>
      <c r="J40" s="11"/>
      <c r="K40" s="11"/>
    </row>
    <row r="41" spans="1:16" s="35" customFormat="1" ht="39.6" customHeight="1">
      <c r="A41" s="32" t="s">
        <v>37</v>
      </c>
      <c r="B41" s="262" t="s">
        <v>52</v>
      </c>
      <c r="C41" s="264"/>
      <c r="D41" s="262" t="s">
        <v>53</v>
      </c>
      <c r="E41" s="264"/>
      <c r="F41" s="262" t="s">
        <v>54</v>
      </c>
      <c r="G41" s="264"/>
      <c r="H41" s="262" t="s">
        <v>55</v>
      </c>
      <c r="I41" s="264"/>
      <c r="J41" s="33"/>
      <c r="K41" s="34"/>
    </row>
    <row r="42" spans="1:16" ht="15.75">
      <c r="A42" s="36">
        <v>1</v>
      </c>
      <c r="B42" s="266">
        <v>2</v>
      </c>
      <c r="C42" s="267"/>
      <c r="D42" s="266">
        <v>3</v>
      </c>
      <c r="E42" s="267"/>
      <c r="F42" s="266">
        <v>4</v>
      </c>
      <c r="G42" s="267"/>
      <c r="H42" s="266">
        <v>6</v>
      </c>
      <c r="I42" s="267"/>
      <c r="J42" s="38"/>
      <c r="K42" s="22"/>
    </row>
    <row r="43" spans="1:16" ht="45" customHeight="1">
      <c r="A43" s="39">
        <v>1</v>
      </c>
      <c r="B43" s="28" t="s">
        <v>338</v>
      </c>
      <c r="C43" s="30"/>
      <c r="D43" s="218">
        <f>1147685-80000-17000+67300</f>
        <v>1117985</v>
      </c>
      <c r="E43" s="219"/>
      <c r="F43" s="218">
        <v>50000</v>
      </c>
      <c r="G43" s="219"/>
      <c r="H43" s="218">
        <f>D43+F43</f>
        <v>1167985</v>
      </c>
      <c r="I43" s="219"/>
      <c r="J43" s="42"/>
      <c r="K43" s="22"/>
    </row>
    <row r="44" spans="1:16" ht="15.75">
      <c r="A44" s="90" t="s">
        <v>60</v>
      </c>
      <c r="B44" s="268"/>
      <c r="C44" s="91"/>
      <c r="D44" s="218">
        <f>D43</f>
        <v>1117985</v>
      </c>
      <c r="E44" s="219"/>
      <c r="F44" s="218">
        <f t="shared" ref="F44" si="0">F43</f>
        <v>50000</v>
      </c>
      <c r="G44" s="219"/>
      <c r="H44" s="218">
        <f t="shared" ref="H44" si="1">H43</f>
        <v>1167985</v>
      </c>
      <c r="I44" s="219"/>
      <c r="J44" s="22"/>
      <c r="K44" s="22"/>
    </row>
    <row r="45" spans="1:16" ht="14.45" customHeight="1">
      <c r="A45" s="22"/>
      <c r="B45" s="8"/>
      <c r="C45" s="22"/>
      <c r="D45" s="47"/>
      <c r="E45" s="47"/>
      <c r="F45" s="47"/>
      <c r="G45" s="47"/>
      <c r="H45" s="47"/>
      <c r="I45" s="47"/>
      <c r="J45" s="22"/>
      <c r="K45" s="22"/>
    </row>
    <row r="46" spans="1:16" ht="15.75" customHeight="1">
      <c r="A46" s="15" t="s">
        <v>61</v>
      </c>
      <c r="B46" s="15"/>
      <c r="C46" s="15"/>
      <c r="D46" s="15"/>
      <c r="E46" s="15"/>
      <c r="F46" s="15"/>
      <c r="G46" s="15"/>
      <c r="H46" s="15"/>
      <c r="I46" s="22"/>
      <c r="J46" s="22"/>
      <c r="K46" s="22"/>
      <c r="O46" s="42"/>
      <c r="P46" s="42"/>
    </row>
    <row r="47" spans="1:16" ht="19.5" customHeight="1">
      <c r="A47" s="31" t="s">
        <v>51</v>
      </c>
      <c r="B47" s="31"/>
      <c r="C47" s="31"/>
      <c r="D47" s="31"/>
      <c r="E47" s="31"/>
      <c r="F47" s="31"/>
      <c r="G47" s="31"/>
      <c r="H47" s="31"/>
      <c r="I47" s="31"/>
      <c r="J47" s="11"/>
      <c r="K47" s="11"/>
    </row>
    <row r="48" spans="1:16" ht="31.5" customHeight="1">
      <c r="A48" s="262" t="s">
        <v>62</v>
      </c>
      <c r="B48" s="263"/>
      <c r="C48" s="264"/>
      <c r="D48" s="262" t="s">
        <v>53</v>
      </c>
      <c r="E48" s="264"/>
      <c r="F48" s="262" t="s">
        <v>54</v>
      </c>
      <c r="G48" s="264"/>
      <c r="H48" s="262" t="s">
        <v>55</v>
      </c>
      <c r="I48" s="264"/>
      <c r="J48" s="22"/>
      <c r="K48" s="22"/>
    </row>
    <row r="49" spans="1:11" ht="16.5" customHeight="1">
      <c r="A49" s="266">
        <v>1</v>
      </c>
      <c r="B49" s="269"/>
      <c r="C49" s="267"/>
      <c r="D49" s="266">
        <v>2</v>
      </c>
      <c r="E49" s="267"/>
      <c r="F49" s="266">
        <v>3</v>
      </c>
      <c r="G49" s="267"/>
      <c r="H49" s="266">
        <v>4</v>
      </c>
      <c r="I49" s="267"/>
      <c r="J49" s="22"/>
      <c r="K49" s="22"/>
    </row>
    <row r="50" spans="1:11" ht="42.6" customHeight="1">
      <c r="A50" s="28" t="s">
        <v>63</v>
      </c>
      <c r="B50" s="29"/>
      <c r="C50" s="30"/>
      <c r="D50" s="270">
        <f>D43</f>
        <v>1117985</v>
      </c>
      <c r="E50" s="271"/>
      <c r="F50" s="270">
        <v>50000</v>
      </c>
      <c r="G50" s="271"/>
      <c r="H50" s="270">
        <f>F50+D50</f>
        <v>1167985</v>
      </c>
      <c r="I50" s="271"/>
      <c r="J50" s="22"/>
      <c r="K50" s="22"/>
    </row>
    <row r="51" spans="1:11" ht="26.25" customHeight="1">
      <c r="A51" s="272" t="s">
        <v>60</v>
      </c>
      <c r="B51" s="273"/>
      <c r="C51" s="274"/>
      <c r="D51" s="270">
        <f>D50</f>
        <v>1117985</v>
      </c>
      <c r="E51" s="271"/>
      <c r="F51" s="270">
        <f t="shared" ref="F51" si="2">F50</f>
        <v>50000</v>
      </c>
      <c r="G51" s="271"/>
      <c r="H51" s="270">
        <f t="shared" ref="H51" si="3">H50</f>
        <v>1167985</v>
      </c>
      <c r="I51" s="271"/>
      <c r="J51" s="22"/>
      <c r="K51" s="22"/>
    </row>
    <row r="52" spans="1:11" ht="15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ht="17.25" customHeight="1">
      <c r="A53" s="275" t="s">
        <v>65</v>
      </c>
      <c r="B53" s="275"/>
      <c r="C53" s="275"/>
      <c r="D53" s="275"/>
      <c r="E53" s="275"/>
      <c r="F53" s="275"/>
      <c r="G53" s="275"/>
      <c r="H53" s="275"/>
      <c r="I53" s="22"/>
      <c r="J53" s="22"/>
      <c r="K53" s="22"/>
    </row>
    <row r="54" spans="1:11" ht="39" customHeight="1">
      <c r="A54" s="32" t="s">
        <v>37</v>
      </c>
      <c r="B54" s="32" t="s">
        <v>66</v>
      </c>
      <c r="C54" s="32" t="s">
        <v>67</v>
      </c>
      <c r="D54" s="262" t="s">
        <v>68</v>
      </c>
      <c r="E54" s="264"/>
      <c r="F54" s="262" t="s">
        <v>53</v>
      </c>
      <c r="G54" s="264"/>
      <c r="H54" s="262" t="s">
        <v>54</v>
      </c>
      <c r="I54" s="264"/>
      <c r="J54" s="262" t="s">
        <v>55</v>
      </c>
      <c r="K54" s="264"/>
    </row>
    <row r="55" spans="1:11" s="35" customFormat="1" ht="21.95" customHeight="1">
      <c r="A55" s="36">
        <v>1</v>
      </c>
      <c r="B55" s="36">
        <v>2</v>
      </c>
      <c r="C55" s="36">
        <v>3</v>
      </c>
      <c r="D55" s="266">
        <v>4</v>
      </c>
      <c r="E55" s="267"/>
      <c r="F55" s="266">
        <v>5</v>
      </c>
      <c r="G55" s="267"/>
      <c r="H55" s="266">
        <v>6</v>
      </c>
      <c r="I55" s="267"/>
      <c r="J55" s="266">
        <v>7</v>
      </c>
      <c r="K55" s="267"/>
    </row>
    <row r="56" spans="1:11" ht="21.95" customHeight="1">
      <c r="A56" s="39">
        <v>1</v>
      </c>
      <c r="B56" s="56" t="s">
        <v>69</v>
      </c>
      <c r="C56" s="57"/>
      <c r="D56" s="84"/>
      <c r="E56" s="85"/>
      <c r="F56" s="84"/>
      <c r="G56" s="85"/>
      <c r="H56" s="84"/>
      <c r="I56" s="85"/>
      <c r="J56" s="84"/>
      <c r="K56" s="85"/>
    </row>
    <row r="57" spans="1:11" ht="22.9" customHeight="1">
      <c r="A57" s="58"/>
      <c r="B57" s="59" t="s">
        <v>339</v>
      </c>
      <c r="C57" s="59" t="s">
        <v>71</v>
      </c>
      <c r="D57" s="28" t="s">
        <v>340</v>
      </c>
      <c r="E57" s="30"/>
      <c r="F57" s="77">
        <v>2</v>
      </c>
      <c r="G57" s="78"/>
      <c r="H57" s="84"/>
      <c r="I57" s="85"/>
      <c r="J57" s="77">
        <f>F57+H57</f>
        <v>2</v>
      </c>
      <c r="K57" s="78"/>
    </row>
    <row r="58" spans="1:11" ht="33" customHeight="1">
      <c r="A58" s="58"/>
      <c r="B58" s="59" t="s">
        <v>152</v>
      </c>
      <c r="C58" s="59" t="s">
        <v>71</v>
      </c>
      <c r="D58" s="28" t="s">
        <v>75</v>
      </c>
      <c r="E58" s="30"/>
      <c r="F58" s="77">
        <v>22</v>
      </c>
      <c r="G58" s="78"/>
      <c r="H58" s="84"/>
      <c r="I58" s="85"/>
      <c r="J58" s="77">
        <f t="shared" ref="J58:J64" si="4">F58+H58</f>
        <v>22</v>
      </c>
      <c r="K58" s="78"/>
    </row>
    <row r="59" spans="1:11" ht="49.15" customHeight="1">
      <c r="A59" s="58"/>
      <c r="B59" s="59" t="s">
        <v>76</v>
      </c>
      <c r="C59" s="59" t="s">
        <v>71</v>
      </c>
      <c r="D59" s="28" t="s">
        <v>75</v>
      </c>
      <c r="E59" s="30"/>
      <c r="F59" s="81">
        <v>29</v>
      </c>
      <c r="G59" s="82"/>
      <c r="H59" s="81"/>
      <c r="I59" s="82"/>
      <c r="J59" s="81">
        <f t="shared" si="4"/>
        <v>29</v>
      </c>
      <c r="K59" s="82"/>
    </row>
    <row r="60" spans="1:11" ht="69.75" customHeight="1">
      <c r="A60" s="58"/>
      <c r="B60" s="59" t="s">
        <v>341</v>
      </c>
      <c r="C60" s="59" t="s">
        <v>78</v>
      </c>
      <c r="D60" s="28" t="s">
        <v>342</v>
      </c>
      <c r="E60" s="30"/>
      <c r="F60" s="75">
        <v>116000</v>
      </c>
      <c r="G60" s="76"/>
      <c r="H60" s="75">
        <v>50000</v>
      </c>
      <c r="I60" s="76"/>
      <c r="J60" s="75">
        <f>F60+H60</f>
        <v>166000</v>
      </c>
      <c r="K60" s="76"/>
    </row>
    <row r="61" spans="1:11" ht="19.149999999999999" customHeight="1">
      <c r="A61" s="58">
        <v>2</v>
      </c>
      <c r="B61" s="56" t="s">
        <v>91</v>
      </c>
      <c r="C61" s="59"/>
      <c r="D61" s="28"/>
      <c r="E61" s="30"/>
      <c r="F61" s="77"/>
      <c r="G61" s="78"/>
      <c r="H61" s="84"/>
      <c r="I61" s="85"/>
      <c r="J61" s="75"/>
      <c r="K61" s="76"/>
    </row>
    <row r="62" spans="1:11" ht="57" customHeight="1">
      <c r="A62" s="58"/>
      <c r="B62" s="59" t="s">
        <v>343</v>
      </c>
      <c r="C62" s="59" t="s">
        <v>93</v>
      </c>
      <c r="D62" s="28" t="s">
        <v>344</v>
      </c>
      <c r="E62" s="30"/>
      <c r="F62" s="212">
        <f>998+565</f>
        <v>1563</v>
      </c>
      <c r="G62" s="213"/>
      <c r="H62" s="212"/>
      <c r="I62" s="213"/>
      <c r="J62" s="212">
        <f t="shared" ref="J62" si="5">F62+H62</f>
        <v>1563</v>
      </c>
      <c r="K62" s="213"/>
    </row>
    <row r="63" spans="1:11" ht="30" customHeight="1">
      <c r="A63" s="58">
        <v>3</v>
      </c>
      <c r="B63" s="56" t="s">
        <v>101</v>
      </c>
      <c r="C63" s="59"/>
      <c r="D63" s="28"/>
      <c r="E63" s="30"/>
      <c r="F63" s="212"/>
      <c r="G63" s="213"/>
      <c r="H63" s="77"/>
      <c r="I63" s="78"/>
      <c r="J63" s="77"/>
      <c r="K63" s="78"/>
    </row>
    <row r="64" spans="1:11" ht="34.9" customHeight="1">
      <c r="A64" s="58"/>
      <c r="B64" s="59" t="s">
        <v>345</v>
      </c>
      <c r="C64" s="59" t="s">
        <v>78</v>
      </c>
      <c r="D64" s="28" t="s">
        <v>346</v>
      </c>
      <c r="E64" s="30"/>
      <c r="F64" s="77">
        <f>D44/F62</f>
        <v>715.28150991682662</v>
      </c>
      <c r="G64" s="78"/>
      <c r="H64" s="230">
        <f>F51/F62</f>
        <v>31.989763275751759</v>
      </c>
      <c r="I64" s="231"/>
      <c r="J64" s="77">
        <f t="shared" si="4"/>
        <v>747.27127319257841</v>
      </c>
      <c r="K64" s="78"/>
    </row>
    <row r="65" spans="1:11" ht="21.95" customHeight="1">
      <c r="A65" s="58">
        <v>4</v>
      </c>
      <c r="B65" s="56" t="s">
        <v>105</v>
      </c>
      <c r="C65" s="59"/>
      <c r="D65" s="28"/>
      <c r="E65" s="30"/>
      <c r="F65" s="77"/>
      <c r="G65" s="78"/>
      <c r="H65" s="84"/>
      <c r="I65" s="85"/>
      <c r="J65" s="77"/>
      <c r="K65" s="78"/>
    </row>
    <row r="66" spans="1:11" ht="53.45" customHeight="1">
      <c r="A66" s="57"/>
      <c r="B66" s="59" t="s">
        <v>347</v>
      </c>
      <c r="C66" s="57" t="s">
        <v>107</v>
      </c>
      <c r="D66" s="276" t="s">
        <v>103</v>
      </c>
      <c r="E66" s="277"/>
      <c r="F66" s="84">
        <v>100</v>
      </c>
      <c r="G66" s="85"/>
      <c r="H66" s="84"/>
      <c r="I66" s="85"/>
      <c r="J66" s="84">
        <v>100</v>
      </c>
      <c r="K66" s="85"/>
    </row>
    <row r="67" spans="1:11" s="107" customFormat="1" ht="48.6" customHeight="1">
      <c r="A67" s="98" t="s">
        <v>112</v>
      </c>
      <c r="B67" s="98"/>
      <c r="C67" s="99"/>
      <c r="D67" s="99"/>
      <c r="E67" s="101"/>
      <c r="F67" s="99"/>
      <c r="G67" s="99"/>
      <c r="H67" s="102" t="s">
        <v>113</v>
      </c>
      <c r="I67" s="102"/>
      <c r="J67" s="102"/>
      <c r="K67" s="102"/>
    </row>
    <row r="68" spans="1:11" s="107" customFormat="1" ht="1.1499999999999999" hidden="1" customHeight="1">
      <c r="A68" s="98" t="s">
        <v>114</v>
      </c>
      <c r="B68" s="98"/>
      <c r="C68" s="99"/>
      <c r="D68" s="99"/>
      <c r="E68" s="103" t="s">
        <v>115</v>
      </c>
      <c r="F68" s="104"/>
      <c r="G68" s="104"/>
      <c r="H68" s="105" t="s">
        <v>116</v>
      </c>
      <c r="I68" s="105"/>
      <c r="J68" s="105"/>
      <c r="K68" s="105"/>
    </row>
    <row r="69" spans="1:11" s="107" customFormat="1" ht="45" customHeight="1">
      <c r="A69" s="98" t="s">
        <v>117</v>
      </c>
      <c r="B69" s="98"/>
      <c r="C69" s="99"/>
      <c r="D69" s="99"/>
      <c r="E69" s="103" t="s">
        <v>115</v>
      </c>
      <c r="F69" s="99"/>
      <c r="G69" s="99"/>
      <c r="H69" s="105" t="s">
        <v>116</v>
      </c>
      <c r="I69" s="105"/>
      <c r="J69" s="105"/>
      <c r="K69" s="105"/>
    </row>
    <row r="70" spans="1:11" s="107" customFormat="1" ht="18.75" customHeight="1">
      <c r="A70" s="100"/>
      <c r="B70" s="99"/>
      <c r="C70" s="99"/>
      <c r="D70" s="99"/>
      <c r="E70" s="101"/>
      <c r="F70" s="99"/>
      <c r="G70" s="99"/>
      <c r="H70" s="108" t="s">
        <v>118</v>
      </c>
      <c r="I70" s="108"/>
      <c r="J70" s="108"/>
      <c r="K70" s="108"/>
    </row>
    <row r="71" spans="1:11" s="107" customFormat="1" ht="20.25" customHeight="1">
      <c r="A71" s="100" t="s">
        <v>119</v>
      </c>
      <c r="B71" s="99"/>
      <c r="C71" s="100"/>
      <c r="D71" s="99"/>
      <c r="E71" s="103" t="s">
        <v>115</v>
      </c>
      <c r="F71" s="103"/>
      <c r="G71" s="104"/>
      <c r="H71" s="105" t="s">
        <v>116</v>
      </c>
      <c r="I71" s="105"/>
      <c r="J71" s="105"/>
      <c r="K71" s="105"/>
    </row>
    <row r="72" spans="1:11" s="107" customFormat="1" ht="34.5" customHeight="1">
      <c r="A72" s="109"/>
      <c r="B72" s="110" t="s">
        <v>120</v>
      </c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>
      <c r="A73" s="109"/>
      <c r="B73" s="109" t="s">
        <v>121</v>
      </c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>
      <c r="A74" s="216"/>
      <c r="B74" s="216"/>
    </row>
    <row r="75" spans="1:11" ht="12.75" customHeight="1">
      <c r="A75" s="216"/>
      <c r="B75" s="216"/>
    </row>
  </sheetData>
  <mergeCells count="136">
    <mergeCell ref="A74:B74"/>
    <mergeCell ref="A75:B75"/>
    <mergeCell ref="A68:B68"/>
    <mergeCell ref="H68:K68"/>
    <mergeCell ref="A69:B69"/>
    <mergeCell ref="H69:K69"/>
    <mergeCell ref="H70:K70"/>
    <mergeCell ref="H71:K71"/>
    <mergeCell ref="D66:E66"/>
    <mergeCell ref="F66:G66"/>
    <mergeCell ref="H66:I66"/>
    <mergeCell ref="J66:K66"/>
    <mergeCell ref="A67:B67"/>
    <mergeCell ref="H67:K67"/>
    <mergeCell ref="D64:E64"/>
    <mergeCell ref="F64:G64"/>
    <mergeCell ref="H64:I64"/>
    <mergeCell ref="J64:K64"/>
    <mergeCell ref="D65:E65"/>
    <mergeCell ref="F65:G65"/>
    <mergeCell ref="H65:I65"/>
    <mergeCell ref="J65:K65"/>
    <mergeCell ref="D62:E62"/>
    <mergeCell ref="F62:G62"/>
    <mergeCell ref="H62:I62"/>
    <mergeCell ref="J62:K62"/>
    <mergeCell ref="D63:E63"/>
    <mergeCell ref="F63:G63"/>
    <mergeCell ref="H63:I63"/>
    <mergeCell ref="J63:K63"/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D56:E56"/>
    <mergeCell ref="F56:G56"/>
    <mergeCell ref="H56:I56"/>
    <mergeCell ref="J56:K56"/>
    <mergeCell ref="D57:E57"/>
    <mergeCell ref="F57:G57"/>
    <mergeCell ref="H57:I57"/>
    <mergeCell ref="J57:K57"/>
    <mergeCell ref="A53:H53"/>
    <mergeCell ref="D54:E54"/>
    <mergeCell ref="F54:G54"/>
    <mergeCell ref="H54:I54"/>
    <mergeCell ref="J54:K54"/>
    <mergeCell ref="D55:E55"/>
    <mergeCell ref="F55:G55"/>
    <mergeCell ref="H55:I55"/>
    <mergeCell ref="J55:K55"/>
    <mergeCell ref="A50:C50"/>
    <mergeCell ref="D50:E50"/>
    <mergeCell ref="F50:G50"/>
    <mergeCell ref="H50:I50"/>
    <mergeCell ref="A51:C51"/>
    <mergeCell ref="D51:E51"/>
    <mergeCell ref="F51:G51"/>
    <mergeCell ref="H51:I51"/>
    <mergeCell ref="A48:C48"/>
    <mergeCell ref="D48:E48"/>
    <mergeCell ref="F48:G48"/>
    <mergeCell ref="H48:I48"/>
    <mergeCell ref="A49:C49"/>
    <mergeCell ref="D49:E49"/>
    <mergeCell ref="F49:G49"/>
    <mergeCell ref="H49:I49"/>
    <mergeCell ref="A44:C44"/>
    <mergeCell ref="D44:E44"/>
    <mergeCell ref="F44:G44"/>
    <mergeCell ref="H44:I44"/>
    <mergeCell ref="A46:H46"/>
    <mergeCell ref="A47:I47"/>
    <mergeCell ref="B42:C42"/>
    <mergeCell ref="D42:E42"/>
    <mergeCell ref="F42:G42"/>
    <mergeCell ref="H42:I42"/>
    <mergeCell ref="B43:C43"/>
    <mergeCell ref="D43:E43"/>
    <mergeCell ref="F43:G43"/>
    <mergeCell ref="H43:I43"/>
    <mergeCell ref="A39:H39"/>
    <mergeCell ref="A40:I40"/>
    <mergeCell ref="B41:C41"/>
    <mergeCell ref="D41:E41"/>
    <mergeCell ref="F41:G41"/>
    <mergeCell ref="H41:I41"/>
    <mergeCell ref="B29:H29"/>
    <mergeCell ref="B30:H30"/>
    <mergeCell ref="A32:K32"/>
    <mergeCell ref="A34:K34"/>
    <mergeCell ref="B36:H36"/>
    <mergeCell ref="B37:H37"/>
    <mergeCell ref="A22:K22"/>
    <mergeCell ref="A23:J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</mergeCells>
  <pageMargins left="0.23622047244094491" right="0.23622047244094491" top="0.35433070866141736" bottom="0.35433070866141736" header="0.31496062992125984" footer="0.31496062992125984"/>
  <pageSetup paperSize="9" scale="65" fitToHeight="3" orientation="landscape" r:id="rId1"/>
  <rowBreaks count="1" manualBreakCount="1">
    <brk id="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1010 </vt:lpstr>
      <vt:lpstr>1021_</vt:lpstr>
      <vt:lpstr>1022_</vt:lpstr>
      <vt:lpstr>1070_</vt:lpstr>
      <vt:lpstr>1091</vt:lpstr>
      <vt:lpstr>1151</vt:lpstr>
      <vt:lpstr>'1010 '!Область_печати</vt:lpstr>
      <vt:lpstr>'1021_'!Область_печати</vt:lpstr>
      <vt:lpstr>'1022_'!Область_печати</vt:lpstr>
      <vt:lpstr>'1070_'!Область_печати</vt:lpstr>
      <vt:lpstr>'1091'!Область_печати</vt:lpstr>
      <vt:lpstr>'1151'!Область_печати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2021-12-13T13:30:36Z</dcterms:created>
  <dcterms:modified xsi:type="dcterms:W3CDTF">2021-12-13T13:35:24Z</dcterms:modified>
</cp:coreProperties>
</file>