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9980" windowHeight="9360"/>
  </bookViews>
  <sheets>
    <sheet name="за ІІ кв фонд" sheetId="1" r:id="rId1"/>
  </sheets>
  <externalReferences>
    <externalReference r:id="rId2"/>
  </externalReferences>
  <definedNames>
    <definedName name="_xlnm.Print_Area" localSheetId="0">'за ІІ кв фонд'!$A$1:$N$37</definedName>
  </definedNames>
  <calcPr calcId="125725"/>
</workbook>
</file>

<file path=xl/calcChain.xml><?xml version="1.0" encoding="utf-8"?>
<calcChain xmlns="http://schemas.openxmlformats.org/spreadsheetml/2006/main">
  <c r="L27" i="1"/>
  <c r="H27"/>
  <c r="G27"/>
  <c r="F27"/>
  <c r="E27"/>
  <c r="D27" s="1"/>
  <c r="M26"/>
  <c r="L26"/>
  <c r="H26"/>
  <c r="G26"/>
  <c r="F26"/>
  <c r="E26" s="1"/>
  <c r="D26" s="1"/>
  <c r="L24"/>
  <c r="H24"/>
  <c r="G24"/>
  <c r="F24"/>
  <c r="E24" s="1"/>
  <c r="D24" s="1"/>
  <c r="M22"/>
  <c r="L22"/>
  <c r="H22"/>
  <c r="G22"/>
  <c r="F22"/>
  <c r="E22"/>
  <c r="D22" s="1"/>
  <c r="M19"/>
  <c r="L19"/>
  <c r="H19"/>
  <c r="G19"/>
  <c r="F19"/>
  <c r="E19" s="1"/>
  <c r="D19" s="1"/>
  <c r="M16"/>
  <c r="L16"/>
  <c r="H16"/>
  <c r="G16"/>
  <c r="F16"/>
  <c r="E16" s="1"/>
  <c r="D16" s="1"/>
  <c r="M15"/>
  <c r="M12" s="1"/>
  <c r="L15"/>
  <c r="H15"/>
  <c r="G15"/>
  <c r="F15"/>
  <c r="E15" s="1"/>
  <c r="D15" s="1"/>
  <c r="M14"/>
  <c r="L14"/>
  <c r="L12" s="1"/>
  <c r="H14"/>
  <c r="H12" s="1"/>
  <c r="G14"/>
  <c r="F14"/>
  <c r="E14"/>
  <c r="E12" s="1"/>
  <c r="K12"/>
  <c r="J12"/>
  <c r="I12"/>
  <c r="G12"/>
  <c r="F12" l="1"/>
  <c r="D14"/>
  <c r="D12" s="1"/>
</calcChain>
</file>

<file path=xl/sharedStrings.xml><?xml version="1.0" encoding="utf-8"?>
<sst xmlns="http://schemas.openxmlformats.org/spreadsheetml/2006/main" count="49" uniqueCount="49">
  <si>
    <t>2. Фонд оплати праці працівників</t>
  </si>
  <si>
    <t>Типи установ, закладів</t>
  </si>
  <si>
    <t>№  рядків</t>
  </si>
  <si>
    <t>Фонд оплати праці, тис. грн.</t>
  </si>
  <si>
    <t>З графи 2 - фонд заробітноі плати</t>
  </si>
  <si>
    <t>З графи 1 -  педпрацівників</t>
  </si>
  <si>
    <t>З графи 2 - у жінок</t>
  </si>
  <si>
    <t>Крім того, ФОП сумісників</t>
  </si>
  <si>
    <t>З графи2- жінок</t>
  </si>
  <si>
    <t>Крім того,ФОП сумісників</t>
  </si>
  <si>
    <t>усіх працівників</t>
  </si>
  <si>
    <t>штатних працівників, усього</t>
  </si>
  <si>
    <t>основноі</t>
  </si>
  <si>
    <t>додатковоі</t>
  </si>
  <si>
    <t>заохочувальні та компенсаційні виплати</t>
  </si>
  <si>
    <t>А</t>
  </si>
  <si>
    <t>Б</t>
  </si>
  <si>
    <t>Всього</t>
  </si>
  <si>
    <t>01</t>
  </si>
  <si>
    <t>У тому числі:</t>
  </si>
  <si>
    <t xml:space="preserve"> загальноосвітні навчальні заклади всіх типів</t>
  </si>
  <si>
    <t>02</t>
  </si>
  <si>
    <t>дошкільні навчальні заклади</t>
  </si>
  <si>
    <t>03</t>
  </si>
  <si>
    <t>позашкільні навчальні заклади</t>
  </si>
  <si>
    <t>04</t>
  </si>
  <si>
    <t>дитячі будинки (включаючи сімейні)</t>
  </si>
  <si>
    <t>05</t>
  </si>
  <si>
    <t>дитячо-юнацькі спортивні школи</t>
  </si>
  <si>
    <t>06</t>
  </si>
  <si>
    <t>професійно-технічні навч. заклади</t>
  </si>
  <si>
    <t>07</t>
  </si>
  <si>
    <t>вищі навч.заклади І-ІІ рівн.акр.</t>
  </si>
  <si>
    <t>08</t>
  </si>
  <si>
    <t>вищі навч.заклади ІІІ-ІV рівн.акр.</t>
  </si>
  <si>
    <t>09</t>
  </si>
  <si>
    <t>міжшкільні навч.- виробн.комбінати</t>
  </si>
  <si>
    <t>інститути післядипломноі пед. освіти</t>
  </si>
  <si>
    <t>методичні кабінети ЦПрПП</t>
  </si>
  <si>
    <t>фільмотеки</t>
  </si>
  <si>
    <t xml:space="preserve">централізовані бухгалтерії, технагл., ІРЦ № 1, ІРЦ № 2 </t>
  </si>
  <si>
    <t>апарат міських відділів освіти</t>
  </si>
  <si>
    <t>апарат обласного управління освіти</t>
  </si>
  <si>
    <t>В. о. директора Департаменту освіти та науки</t>
  </si>
  <si>
    <t>Ольга КШАНОВСЬКА</t>
  </si>
  <si>
    <t>(підпис та прізвище)</t>
  </si>
  <si>
    <t>Марина Яворська 79 49 69</t>
  </si>
  <si>
    <t>М.П.</t>
  </si>
  <si>
    <t xml:space="preserve">           (прізвище та телефон виконавця)</t>
  </si>
</sst>
</file>

<file path=xl/styles.xml><?xml version="1.0" encoding="utf-8"?>
<styleSheet xmlns="http://schemas.openxmlformats.org/spreadsheetml/2006/main">
  <fonts count="4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textRotation="9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49" fontId="2" fillId="0" borderId="7" xfId="0" applyNumberFormat="1" applyFont="1" applyBorder="1" applyAlignment="1">
      <alignment horizontal="center"/>
    </xf>
    <xf numFmtId="1" fontId="2" fillId="0" borderId="7" xfId="0" applyNumberFormat="1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1" fontId="2" fillId="0" borderId="0" xfId="0" applyNumberFormat="1" applyFont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1" fontId="2" fillId="0" borderId="17" xfId="0" applyNumberFormat="1" applyFont="1" applyFill="1" applyBorder="1" applyAlignment="1">
      <alignment horizontal="right"/>
    </xf>
    <xf numFmtId="1" fontId="2" fillId="0" borderId="16" xfId="0" applyNumberFormat="1" applyFont="1" applyFill="1" applyBorder="1" applyAlignment="1">
      <alignment horizontal="right"/>
    </xf>
    <xf numFmtId="1" fontId="2" fillId="0" borderId="18" xfId="0" applyNumberFormat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9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8470;%201%20&#1055;&#1054;%20&#1084;.&#1061;&#1084;&#1077;&#1083;&#1100;&#1085;&#1080;&#1094;&#1100;&#1082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 І кв"/>
      <sheetName val="за І кв фонд"/>
      <sheetName val="за ІІ кв"/>
      <sheetName val="за ІІ кв фонд"/>
      <sheetName val="за ІІ кв пуст"/>
      <sheetName val="за ІІ кв фонд пуст"/>
    </sheetNames>
    <sheetDataSet>
      <sheetData sheetId="0"/>
      <sheetData sheetId="1">
        <row r="29">
          <cell r="F29">
            <v>347</v>
          </cell>
          <cell r="G29">
            <v>292</v>
          </cell>
          <cell r="H29">
            <v>10</v>
          </cell>
          <cell r="M29">
            <v>33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S56"/>
  <sheetViews>
    <sheetView tabSelected="1" view="pageBreakPreview" zoomScale="75" workbookViewId="0">
      <selection activeCell="H33" sqref="H33:M34"/>
    </sheetView>
  </sheetViews>
  <sheetFormatPr defaultRowHeight="12.75"/>
  <cols>
    <col min="2" max="2" width="24.7109375" customWidth="1"/>
    <col min="3" max="3" width="5.140625" customWidth="1"/>
    <col min="4" max="4" width="12.85546875" customWidth="1"/>
    <col min="5" max="5" width="12.7109375" customWidth="1"/>
    <col min="6" max="6" width="9.28515625" customWidth="1"/>
    <col min="8" max="8" width="12.28515625" customWidth="1"/>
    <col min="9" max="9" width="11.7109375" customWidth="1"/>
    <col min="10" max="11" width="0" hidden="1" customWidth="1"/>
    <col min="12" max="12" width="9.85546875" customWidth="1"/>
    <col min="13" max="13" width="13" customWidth="1"/>
  </cols>
  <sheetData>
    <row r="2" spans="1:17" ht="3" customHeight="1"/>
    <row r="3" spans="1:17" hidden="1">
      <c r="D3" s="1"/>
      <c r="E3" s="1"/>
      <c r="F3" s="2"/>
      <c r="G3" s="2"/>
      <c r="H3" s="2"/>
    </row>
    <row r="4" spans="1:17" s="3" customFormat="1" ht="16.5" customHeight="1" thickBot="1">
      <c r="C4" s="4" t="s">
        <v>0</v>
      </c>
      <c r="D4" s="4"/>
      <c r="E4" s="4"/>
      <c r="F4" s="4"/>
      <c r="G4" s="5"/>
      <c r="H4" s="5"/>
    </row>
    <row r="5" spans="1:17" s="3" customFormat="1" ht="12.75" customHeight="1" thickBot="1">
      <c r="A5" s="6" t="s">
        <v>1</v>
      </c>
      <c r="B5" s="6"/>
      <c r="C5" s="7" t="s">
        <v>2</v>
      </c>
      <c r="D5" s="8" t="s">
        <v>3</v>
      </c>
      <c r="E5" s="8"/>
      <c r="F5" s="8" t="s">
        <v>4</v>
      </c>
      <c r="G5" s="8"/>
      <c r="H5" s="8"/>
      <c r="I5" s="8" t="s">
        <v>5</v>
      </c>
      <c r="J5" s="8" t="s">
        <v>6</v>
      </c>
      <c r="K5" s="7" t="s">
        <v>7</v>
      </c>
      <c r="L5" s="8" t="s">
        <v>8</v>
      </c>
      <c r="M5" s="8" t="s">
        <v>9</v>
      </c>
    </row>
    <row r="6" spans="1:17" s="3" customFormat="1" ht="12.75" customHeight="1" thickBot="1">
      <c r="A6" s="6"/>
      <c r="B6" s="6"/>
      <c r="C6" s="7"/>
      <c r="D6" s="8" t="s">
        <v>10</v>
      </c>
      <c r="E6" s="8" t="s">
        <v>11</v>
      </c>
      <c r="F6" s="8" t="s">
        <v>12</v>
      </c>
      <c r="G6" s="8" t="s">
        <v>13</v>
      </c>
      <c r="H6" s="8" t="s">
        <v>14</v>
      </c>
      <c r="I6" s="8"/>
      <c r="J6" s="8"/>
      <c r="K6" s="7"/>
      <c r="L6" s="8"/>
      <c r="M6" s="8"/>
    </row>
    <row r="7" spans="1:17" s="3" customFormat="1" ht="16.5" thickBot="1">
      <c r="A7" s="6"/>
      <c r="B7" s="6"/>
      <c r="C7" s="7"/>
      <c r="D7" s="8"/>
      <c r="E7" s="8"/>
      <c r="F7" s="8"/>
      <c r="G7" s="8"/>
      <c r="H7" s="8"/>
      <c r="I7" s="8"/>
      <c r="J7" s="8"/>
      <c r="K7" s="7"/>
      <c r="L7" s="8"/>
      <c r="M7" s="8"/>
    </row>
    <row r="8" spans="1:17" s="3" customFormat="1" ht="16.5" thickBot="1">
      <c r="A8" s="6"/>
      <c r="B8" s="6"/>
      <c r="C8" s="7"/>
      <c r="D8" s="8"/>
      <c r="E8" s="8"/>
      <c r="F8" s="8"/>
      <c r="G8" s="8"/>
      <c r="H8" s="8"/>
      <c r="I8" s="8"/>
      <c r="J8" s="8"/>
      <c r="K8" s="7"/>
      <c r="L8" s="8"/>
      <c r="M8" s="8"/>
    </row>
    <row r="9" spans="1:17" s="3" customFormat="1" ht="16.5" thickBot="1">
      <c r="A9" s="6"/>
      <c r="B9" s="6"/>
      <c r="C9" s="7"/>
      <c r="D9" s="8"/>
      <c r="E9" s="8"/>
      <c r="F9" s="8"/>
      <c r="G9" s="8"/>
      <c r="H9" s="8"/>
      <c r="I9" s="8"/>
      <c r="J9" s="8"/>
      <c r="K9" s="7"/>
      <c r="L9" s="8"/>
      <c r="M9" s="8"/>
    </row>
    <row r="10" spans="1:17" s="3" customFormat="1" ht="49.15" customHeight="1" thickBot="1">
      <c r="A10" s="6"/>
      <c r="B10" s="6"/>
      <c r="C10" s="7"/>
      <c r="D10" s="8"/>
      <c r="E10" s="8"/>
      <c r="F10" s="8"/>
      <c r="G10" s="8"/>
      <c r="H10" s="8"/>
      <c r="I10" s="8"/>
      <c r="J10" s="8"/>
      <c r="K10" s="7"/>
      <c r="L10" s="8"/>
      <c r="M10" s="8"/>
      <c r="Q10" s="9"/>
    </row>
    <row r="11" spans="1:17" s="3" customFormat="1" ht="16.5" thickBot="1">
      <c r="A11" s="10" t="s">
        <v>15</v>
      </c>
      <c r="B11" s="10"/>
      <c r="C11" s="11" t="s">
        <v>16</v>
      </c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  <c r="J11" s="11">
        <v>7</v>
      </c>
      <c r="K11" s="12">
        <v>8</v>
      </c>
      <c r="L11" s="12">
        <v>7</v>
      </c>
      <c r="M11" s="11">
        <v>8</v>
      </c>
    </row>
    <row r="12" spans="1:17" s="3" customFormat="1" ht="15.75">
      <c r="A12" s="13" t="s">
        <v>17</v>
      </c>
      <c r="B12" s="14"/>
      <c r="C12" s="15" t="s">
        <v>18</v>
      </c>
      <c r="D12" s="16">
        <f t="shared" ref="D12:M12" si="0">SUM(D14:D28)</f>
        <v>567843</v>
      </c>
      <c r="E12" s="16">
        <f t="shared" si="0"/>
        <v>562054</v>
      </c>
      <c r="F12" s="16">
        <f t="shared" si="0"/>
        <v>310267</v>
      </c>
      <c r="G12" s="16">
        <f t="shared" si="0"/>
        <v>219259</v>
      </c>
      <c r="H12" s="16">
        <f t="shared" si="0"/>
        <v>32528</v>
      </c>
      <c r="I12" s="16">
        <f t="shared" si="0"/>
        <v>418215</v>
      </c>
      <c r="J12" s="16">
        <f t="shared" si="0"/>
        <v>0</v>
      </c>
      <c r="K12" s="16">
        <f t="shared" si="0"/>
        <v>0</v>
      </c>
      <c r="L12" s="16">
        <f t="shared" si="0"/>
        <v>481885</v>
      </c>
      <c r="M12" s="17">
        <f t="shared" si="0"/>
        <v>5789</v>
      </c>
      <c r="N12" s="18"/>
    </row>
    <row r="13" spans="1:17" s="3" customFormat="1" ht="15.75">
      <c r="A13" s="19" t="s">
        <v>19</v>
      </c>
      <c r="B13" s="20"/>
      <c r="C13" s="21"/>
      <c r="D13" s="22"/>
      <c r="E13" s="22"/>
      <c r="F13" s="23"/>
      <c r="G13" s="23"/>
      <c r="H13" s="23"/>
      <c r="I13" s="22"/>
      <c r="J13" s="23"/>
      <c r="K13" s="23"/>
      <c r="L13" s="22"/>
      <c r="M13" s="24"/>
      <c r="N13" s="18"/>
    </row>
    <row r="14" spans="1:17" s="3" customFormat="1" ht="27.75" customHeight="1">
      <c r="A14" s="25" t="s">
        <v>20</v>
      </c>
      <c r="B14" s="26"/>
      <c r="C14" s="21" t="s">
        <v>21</v>
      </c>
      <c r="D14" s="22">
        <f>E14+M14</f>
        <v>352778</v>
      </c>
      <c r="E14" s="23">
        <f>SUM(F14:H14)</f>
        <v>349392</v>
      </c>
      <c r="F14" s="23">
        <f>102840+86952</f>
        <v>189792</v>
      </c>
      <c r="G14" s="23">
        <f>68225+69440</f>
        <v>137665</v>
      </c>
      <c r="H14" s="23">
        <f>150+21785</f>
        <v>21935</v>
      </c>
      <c r="I14" s="22">
        <v>284027</v>
      </c>
      <c r="J14" s="23"/>
      <c r="K14" s="23"/>
      <c r="L14" s="22">
        <f>147195+153637</f>
        <v>300832</v>
      </c>
      <c r="M14" s="24">
        <f>1879+1507</f>
        <v>3386</v>
      </c>
      <c r="N14" s="18"/>
      <c r="O14" s="18"/>
      <c r="P14" s="18"/>
    </row>
    <row r="15" spans="1:17" s="3" customFormat="1" ht="15.75">
      <c r="A15" s="19" t="s">
        <v>22</v>
      </c>
      <c r="B15" s="20"/>
      <c r="C15" s="21" t="s">
        <v>23</v>
      </c>
      <c r="D15" s="22">
        <f>E15+M15</f>
        <v>153383</v>
      </c>
      <c r="E15" s="23">
        <f>SUM(F15:H15)</f>
        <v>152191</v>
      </c>
      <c r="F15" s="23">
        <f>49468+37018</f>
        <v>86486</v>
      </c>
      <c r="G15" s="23">
        <f>26965+30737</f>
        <v>57702</v>
      </c>
      <c r="H15" s="23">
        <f>221+7782</f>
        <v>8003</v>
      </c>
      <c r="I15" s="22">
        <v>92823</v>
      </c>
      <c r="J15" s="23"/>
      <c r="K15" s="23"/>
      <c r="L15" s="22">
        <f>70056+70482</f>
        <v>140538</v>
      </c>
      <c r="M15" s="24">
        <f>736+456</f>
        <v>1192</v>
      </c>
      <c r="N15" s="18"/>
      <c r="O15" s="18"/>
      <c r="P15" s="18"/>
    </row>
    <row r="16" spans="1:17" s="3" customFormat="1" ht="15.75">
      <c r="A16" s="19" t="s">
        <v>24</v>
      </c>
      <c r="B16" s="20"/>
      <c r="C16" s="21" t="s">
        <v>25</v>
      </c>
      <c r="D16" s="22">
        <f>E16+M16</f>
        <v>10061</v>
      </c>
      <c r="E16" s="23">
        <f>SUM(F16:H16)</f>
        <v>9673</v>
      </c>
      <c r="F16" s="23">
        <f>2507+2443</f>
        <v>4950</v>
      </c>
      <c r="G16" s="23">
        <f>2039+2081</f>
        <v>4120</v>
      </c>
      <c r="H16" s="23">
        <f>6+597</f>
        <v>603</v>
      </c>
      <c r="I16" s="22">
        <v>7835</v>
      </c>
      <c r="J16" s="23"/>
      <c r="K16" s="23"/>
      <c r="L16" s="22">
        <f>3223+4058</f>
        <v>7281</v>
      </c>
      <c r="M16" s="24">
        <f>330+58</f>
        <v>388</v>
      </c>
      <c r="N16" s="18"/>
      <c r="O16" s="18"/>
      <c r="P16" s="18"/>
    </row>
    <row r="17" spans="1:19" s="3" customFormat="1" ht="15.75">
      <c r="A17" s="19" t="s">
        <v>26</v>
      </c>
      <c r="B17" s="20"/>
      <c r="C17" s="21" t="s">
        <v>27</v>
      </c>
      <c r="D17" s="22"/>
      <c r="E17" s="23"/>
      <c r="F17" s="23"/>
      <c r="G17" s="23"/>
      <c r="H17" s="23"/>
      <c r="I17" s="22"/>
      <c r="J17" s="23"/>
      <c r="K17" s="23"/>
      <c r="L17" s="22"/>
      <c r="M17" s="24"/>
      <c r="N17" s="18"/>
      <c r="O17" s="18"/>
      <c r="P17" s="18"/>
    </row>
    <row r="18" spans="1:19" s="3" customFormat="1" ht="15.75">
      <c r="A18" s="19" t="s">
        <v>28</v>
      </c>
      <c r="B18" s="20"/>
      <c r="C18" s="21" t="s">
        <v>29</v>
      </c>
      <c r="D18" s="22"/>
      <c r="E18" s="23"/>
      <c r="F18" s="23"/>
      <c r="G18" s="23"/>
      <c r="H18" s="23"/>
      <c r="I18" s="22"/>
      <c r="J18" s="23"/>
      <c r="K18" s="23"/>
      <c r="L18" s="22"/>
      <c r="M18" s="24"/>
      <c r="N18" s="18"/>
      <c r="O18" s="18"/>
      <c r="P18" s="18"/>
    </row>
    <row r="19" spans="1:19" s="3" customFormat="1" ht="15.75">
      <c r="A19" s="19" t="s">
        <v>30</v>
      </c>
      <c r="B19" s="20"/>
      <c r="C19" s="21" t="s">
        <v>31</v>
      </c>
      <c r="D19" s="22">
        <f>E19+M19</f>
        <v>39863</v>
      </c>
      <c r="E19" s="23">
        <f>SUM(F19:H19)</f>
        <v>39199</v>
      </c>
      <c r="F19" s="23">
        <f>11447+11847</f>
        <v>23294</v>
      </c>
      <c r="G19" s="23">
        <f>7505+7014</f>
        <v>14519</v>
      </c>
      <c r="H19" s="23">
        <f>14+1372</f>
        <v>1386</v>
      </c>
      <c r="I19" s="22">
        <v>30113</v>
      </c>
      <c r="J19" s="23"/>
      <c r="K19" s="23"/>
      <c r="L19" s="22">
        <f>12129+12688</f>
        <v>24817</v>
      </c>
      <c r="M19" s="24">
        <f>303+361</f>
        <v>664</v>
      </c>
      <c r="N19" s="18"/>
      <c r="O19" s="18"/>
      <c r="P19" s="18"/>
    </row>
    <row r="20" spans="1:19" s="3" customFormat="1" ht="15.75">
      <c r="A20" s="19" t="s">
        <v>32</v>
      </c>
      <c r="B20" s="20"/>
      <c r="C20" s="21" t="s">
        <v>33</v>
      </c>
      <c r="D20" s="22"/>
      <c r="E20" s="23"/>
      <c r="F20" s="23"/>
      <c r="G20" s="23"/>
      <c r="H20" s="23"/>
      <c r="I20" s="22"/>
      <c r="J20" s="23"/>
      <c r="K20" s="23"/>
      <c r="L20" s="22"/>
      <c r="M20" s="24"/>
      <c r="N20" s="18"/>
      <c r="O20" s="18"/>
      <c r="P20" s="18"/>
    </row>
    <row r="21" spans="1:19" s="3" customFormat="1" ht="15.75">
      <c r="A21" s="19" t="s">
        <v>34</v>
      </c>
      <c r="B21" s="20"/>
      <c r="C21" s="21" t="s">
        <v>35</v>
      </c>
      <c r="D21" s="22"/>
      <c r="E21" s="23"/>
      <c r="F21" s="23"/>
      <c r="G21" s="23"/>
      <c r="H21" s="23"/>
      <c r="I21" s="22"/>
      <c r="J21" s="23"/>
      <c r="K21" s="23"/>
      <c r="L21" s="22"/>
      <c r="M21" s="24"/>
      <c r="N21" s="18"/>
      <c r="O21" s="18"/>
      <c r="P21" s="18"/>
    </row>
    <row r="22" spans="1:19" s="3" customFormat="1" ht="15.75">
      <c r="A22" s="19" t="s">
        <v>36</v>
      </c>
      <c r="B22" s="20"/>
      <c r="C22" s="27">
        <v>10</v>
      </c>
      <c r="D22" s="22">
        <f>E22+M22</f>
        <v>2086</v>
      </c>
      <c r="E22" s="23">
        <f>SUM(F22:H22)</f>
        <v>2070</v>
      </c>
      <c r="F22" s="23">
        <f>612+480</f>
        <v>1092</v>
      </c>
      <c r="G22" s="23">
        <f>414+394</f>
        <v>808</v>
      </c>
      <c r="H22" s="23">
        <f>38+132</f>
        <v>170</v>
      </c>
      <c r="I22" s="22">
        <v>1258</v>
      </c>
      <c r="J22" s="23"/>
      <c r="K22" s="23"/>
      <c r="L22" s="22">
        <f>813+775</f>
        <v>1588</v>
      </c>
      <c r="M22" s="24">
        <f>8+8</f>
        <v>16</v>
      </c>
      <c r="N22" s="18"/>
      <c r="O22" s="18"/>
      <c r="P22" s="18"/>
    </row>
    <row r="23" spans="1:19" s="3" customFormat="1" ht="15.75">
      <c r="A23" s="19" t="s">
        <v>37</v>
      </c>
      <c r="B23" s="20"/>
      <c r="C23" s="27">
        <v>11</v>
      </c>
      <c r="D23" s="22"/>
      <c r="E23" s="23"/>
      <c r="F23" s="23"/>
      <c r="G23" s="23"/>
      <c r="H23" s="23"/>
      <c r="I23" s="22"/>
      <c r="J23" s="23"/>
      <c r="K23" s="23"/>
      <c r="L23" s="22"/>
      <c r="M23" s="24"/>
      <c r="N23" s="18"/>
      <c r="O23" s="18"/>
      <c r="P23" s="18"/>
      <c r="S23" s="18"/>
    </row>
    <row r="24" spans="1:19" s="3" customFormat="1" ht="15.75">
      <c r="A24" s="28" t="s">
        <v>38</v>
      </c>
      <c r="B24" s="29"/>
      <c r="C24" s="27">
        <v>12</v>
      </c>
      <c r="D24" s="22">
        <f>E24+M24</f>
        <v>1415</v>
      </c>
      <c r="E24" s="23">
        <f>SUM(F24:H24)</f>
        <v>1415</v>
      </c>
      <c r="F24" s="23">
        <f>585+258</f>
        <v>843</v>
      </c>
      <c r="G24" s="23">
        <f>290+232</f>
        <v>522</v>
      </c>
      <c r="H24" s="23">
        <f>18+32</f>
        <v>50</v>
      </c>
      <c r="I24" s="22">
        <v>986</v>
      </c>
      <c r="J24" s="23"/>
      <c r="K24" s="23"/>
      <c r="L24" s="22">
        <f>450+447</f>
        <v>897</v>
      </c>
      <c r="M24" s="24"/>
      <c r="N24" s="18"/>
      <c r="O24" s="18"/>
      <c r="P24" s="18"/>
      <c r="S24" s="18"/>
    </row>
    <row r="25" spans="1:19" s="3" customFormat="1" ht="15.75">
      <c r="A25" s="28" t="s">
        <v>39</v>
      </c>
      <c r="B25" s="29"/>
      <c r="C25" s="27">
        <v>13</v>
      </c>
      <c r="D25" s="22"/>
      <c r="E25" s="23"/>
      <c r="F25" s="23"/>
      <c r="G25" s="23"/>
      <c r="H25" s="23"/>
      <c r="I25" s="22"/>
      <c r="J25" s="23"/>
      <c r="K25" s="23"/>
      <c r="L25" s="22"/>
      <c r="M25" s="24"/>
      <c r="N25" s="18"/>
      <c r="O25" s="18"/>
      <c r="P25" s="18"/>
    </row>
    <row r="26" spans="1:19" s="3" customFormat="1" ht="27.75" customHeight="1">
      <c r="A26" s="25" t="s">
        <v>40</v>
      </c>
      <c r="B26" s="30"/>
      <c r="C26" s="27">
        <v>14</v>
      </c>
      <c r="D26" s="22">
        <f>E26+M26</f>
        <v>6485</v>
      </c>
      <c r="E26" s="23">
        <f>SUM(F26:H26)</f>
        <v>6342</v>
      </c>
      <c r="F26" s="23">
        <f>1546+'[1]за І кв фонд'!F29+1155</f>
        <v>3048</v>
      </c>
      <c r="G26" s="23">
        <f>1455+'[1]за І кв фонд'!G29+1323</f>
        <v>3070</v>
      </c>
      <c r="H26" s="23">
        <f>15+'[1]за І кв фонд'!H29+199</f>
        <v>224</v>
      </c>
      <c r="I26" s="22">
        <v>1173</v>
      </c>
      <c r="J26" s="23"/>
      <c r="K26" s="23"/>
      <c r="L26" s="22">
        <f>2294+1960</f>
        <v>4254</v>
      </c>
      <c r="M26" s="24">
        <f>23+87+'[1]за І кв фонд'!M29</f>
        <v>143</v>
      </c>
      <c r="N26" s="18"/>
      <c r="O26" s="18"/>
      <c r="P26" s="18"/>
    </row>
    <row r="27" spans="1:19" s="3" customFormat="1" ht="15.75">
      <c r="A27" s="19" t="s">
        <v>41</v>
      </c>
      <c r="B27" s="20"/>
      <c r="C27" s="27">
        <v>15</v>
      </c>
      <c r="D27" s="22">
        <f>E27+M27</f>
        <v>1772</v>
      </c>
      <c r="E27" s="23">
        <f>SUM(F27:H27)</f>
        <v>1772</v>
      </c>
      <c r="F27" s="23">
        <f>488+274</f>
        <v>762</v>
      </c>
      <c r="G27" s="23">
        <f>443+410</f>
        <v>853</v>
      </c>
      <c r="H27" s="23">
        <f>92+65</f>
        <v>157</v>
      </c>
      <c r="I27" s="22"/>
      <c r="J27" s="23"/>
      <c r="K27" s="23"/>
      <c r="L27" s="22">
        <f>971+707</f>
        <v>1678</v>
      </c>
      <c r="M27" s="24"/>
      <c r="N27" s="18"/>
      <c r="O27" s="18"/>
      <c r="P27" s="18"/>
    </row>
    <row r="28" spans="1:19" s="3" customFormat="1" ht="16.5" thickBot="1">
      <c r="A28" s="31" t="s">
        <v>42</v>
      </c>
      <c r="B28" s="32"/>
      <c r="C28" s="33">
        <v>16</v>
      </c>
      <c r="D28" s="34"/>
      <c r="E28" s="35"/>
      <c r="F28" s="35"/>
      <c r="G28" s="35"/>
      <c r="H28" s="35"/>
      <c r="I28" s="34"/>
      <c r="J28" s="35"/>
      <c r="K28" s="35"/>
      <c r="L28" s="34"/>
      <c r="M28" s="36"/>
      <c r="N28" s="18"/>
      <c r="O28" s="18"/>
      <c r="P28" s="18"/>
    </row>
    <row r="29" spans="1:19" s="3" customFormat="1" ht="15" customHeight="1"/>
    <row r="30" spans="1:19" s="3" customFormat="1" ht="16.5" thickBot="1">
      <c r="B30" s="37"/>
      <c r="C30" s="38" t="s">
        <v>43</v>
      </c>
      <c r="D30" s="38"/>
      <c r="E30" s="38"/>
      <c r="F30" s="38"/>
      <c r="G30" s="38"/>
      <c r="H30" s="38"/>
      <c r="I30"/>
      <c r="J30" s="39"/>
      <c r="K30" s="39"/>
      <c r="L30" s="40" t="s">
        <v>44</v>
      </c>
      <c r="M30" s="40"/>
      <c r="N30" s="40"/>
    </row>
    <row r="31" spans="1:19" s="3" customFormat="1" ht="15.75">
      <c r="G31" s="3" t="s">
        <v>45</v>
      </c>
    </row>
    <row r="32" spans="1:19" s="3" customFormat="1" ht="16.5" thickBot="1">
      <c r="A32" s="41"/>
      <c r="B32" s="41" t="s">
        <v>46</v>
      </c>
      <c r="C32" s="41"/>
      <c r="E32" s="42" t="s">
        <v>47</v>
      </c>
    </row>
    <row r="33" spans="1:9" s="3" customFormat="1" ht="15.75">
      <c r="A33" s="43" t="s">
        <v>48</v>
      </c>
      <c r="B33" s="43"/>
      <c r="I33" s="18"/>
    </row>
    <row r="34" spans="1:9" s="3" customFormat="1" ht="15.75">
      <c r="H34" s="18"/>
    </row>
    <row r="35" spans="1:9" s="3" customFormat="1" ht="15.75"/>
    <row r="36" spans="1:9" s="3" customFormat="1" ht="15.75"/>
    <row r="37" spans="1:9" s="3" customFormat="1" ht="15.75"/>
    <row r="38" spans="1:9" s="3" customFormat="1" ht="15.75"/>
    <row r="39" spans="1:9" s="3" customFormat="1" ht="15.75"/>
    <row r="40" spans="1:9" s="3" customFormat="1" ht="15.75"/>
    <row r="41" spans="1:9" s="3" customFormat="1" ht="15.75"/>
    <row r="42" spans="1:9" s="3" customFormat="1" ht="15.75"/>
    <row r="43" spans="1:9" s="3" customFormat="1" ht="15.75"/>
    <row r="44" spans="1:9" s="3" customFormat="1" ht="15.75"/>
    <row r="45" spans="1:9" s="3" customFormat="1" ht="15.75"/>
    <row r="46" spans="1:9" s="3" customFormat="1" ht="15.75"/>
    <row r="47" spans="1:9" s="3" customFormat="1" ht="15.75"/>
    <row r="48" spans="1:9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</sheetData>
  <mergeCells count="34">
    <mergeCell ref="A23:B23"/>
    <mergeCell ref="A26:B26"/>
    <mergeCell ref="A27:B27"/>
    <mergeCell ref="A28:B28"/>
    <mergeCell ref="C30:H30"/>
    <mergeCell ref="L30:N30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I5:I10"/>
    <mergeCell ref="J5:J10"/>
    <mergeCell ref="K5:K10"/>
    <mergeCell ref="L5:L10"/>
    <mergeCell ref="M5:M10"/>
    <mergeCell ref="D6:D10"/>
    <mergeCell ref="E6:E10"/>
    <mergeCell ref="F6:F10"/>
    <mergeCell ref="G6:G10"/>
    <mergeCell ref="H6:H10"/>
    <mergeCell ref="D3:E3"/>
    <mergeCell ref="C4:F4"/>
    <mergeCell ref="A5:B10"/>
    <mergeCell ref="C5:C10"/>
    <mergeCell ref="D5:E5"/>
    <mergeCell ref="F5:H5"/>
  </mergeCells>
  <pageMargins left="0.98425196850393704" right="0.74803149606299213" top="0.43307086614173229" bottom="0.55118110236220474" header="0.3" footer="0.51181102362204722"/>
  <pageSetup paperSize="9" scale="8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ІІ кв фонд</vt:lpstr>
      <vt:lpstr>'за ІІ кв фонд'!Область_печати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2022-08-08T12:10:40Z</dcterms:created>
  <dcterms:modified xsi:type="dcterms:W3CDTF">2022-08-08T12:11:03Z</dcterms:modified>
</cp:coreProperties>
</file>