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6570" activeTab="4"/>
  </bookViews>
  <sheets>
    <sheet name="за І кв" sheetId="1" r:id="rId1"/>
    <sheet name="за І кв фонд" sheetId="2" r:id="rId2"/>
    <sheet name="за ІІ кв " sheetId="3" r:id="rId3"/>
    <sheet name="за ІІ кв фонд" sheetId="4" r:id="rId4"/>
    <sheet name="за ІІІ кв.чис" sheetId="5" r:id="rId5"/>
    <sheet name="за ІІІ кв фонд " sheetId="6" r:id="rId6"/>
  </sheets>
  <definedNames>
    <definedName name="_xlnm.Print_Area" localSheetId="0">'за І кв'!$A$1:$M$34</definedName>
    <definedName name="_xlnm.Print_Area" localSheetId="1">'за І кв фонд'!$A$1:$N$37</definedName>
    <definedName name="_xlnm.Print_Area" localSheetId="2">'за ІІ кв '!$A$1:$M$34</definedName>
    <definedName name="_xlnm.Print_Area" localSheetId="3">'за ІІ кв фонд'!$A$1:$N$37</definedName>
    <definedName name="_xlnm.Print_Area" localSheetId="5">'за ІІІ кв фонд '!$A$1:$N$37</definedName>
    <definedName name="_xlnm.Print_Area" localSheetId="4">'за ІІІ кв.чис'!$A$1:$M$34</definedName>
  </definedNames>
  <calcPr fullCalcOnLoad="1"/>
</workbook>
</file>

<file path=xl/sharedStrings.xml><?xml version="1.0" encoding="utf-8"?>
<sst xmlns="http://schemas.openxmlformats.org/spreadsheetml/2006/main" count="283" uniqueCount="69">
  <si>
    <t>2. Фонд оплати праці працівників</t>
  </si>
  <si>
    <t>Типи установ, закладів</t>
  </si>
  <si>
    <t>№  рядків</t>
  </si>
  <si>
    <t>Фонд оплати праці, тис. грн.</t>
  </si>
  <si>
    <t>З графи 2 - фонд заробітноі плати</t>
  </si>
  <si>
    <t>З графи 1 -  педпрацівників</t>
  </si>
  <si>
    <t>З графи 2 - у жінок</t>
  </si>
  <si>
    <t>Крім того, ФОП сумісників</t>
  </si>
  <si>
    <t>З графи2- жінок</t>
  </si>
  <si>
    <t>Крім того,ФОП сумісників</t>
  </si>
  <si>
    <t>усіх працівників</t>
  </si>
  <si>
    <t>штатних працівників, усього</t>
  </si>
  <si>
    <t>основноі</t>
  </si>
  <si>
    <t>додатковоі</t>
  </si>
  <si>
    <t>заохочувальні та компенсаційні виплати</t>
  </si>
  <si>
    <t>А</t>
  </si>
  <si>
    <t>Б</t>
  </si>
  <si>
    <t>Всього</t>
  </si>
  <si>
    <t>01</t>
  </si>
  <si>
    <t>У тому числі:</t>
  </si>
  <si>
    <t xml:space="preserve"> загальноосвітні навчальні заклади всіх типів</t>
  </si>
  <si>
    <t>02</t>
  </si>
  <si>
    <t>дошкільні навчальні заклади</t>
  </si>
  <si>
    <t>03</t>
  </si>
  <si>
    <t>позашкільні навчальні заклади</t>
  </si>
  <si>
    <t>04</t>
  </si>
  <si>
    <t>дитячі будинки (включаючи сімейні)</t>
  </si>
  <si>
    <t>05</t>
  </si>
  <si>
    <t>дитячо-юнацькі спортивні школи</t>
  </si>
  <si>
    <t>06</t>
  </si>
  <si>
    <t>професійно-технічні навч. заклади</t>
  </si>
  <si>
    <t>07</t>
  </si>
  <si>
    <t>вищі навч.заклади І-ІІ рівн.акр.</t>
  </si>
  <si>
    <t>08</t>
  </si>
  <si>
    <t>вищі навч.заклади ІІІ-ІV рівн.акр.</t>
  </si>
  <si>
    <t>09</t>
  </si>
  <si>
    <t>міжшкільні навч.- виробн.комбінати</t>
  </si>
  <si>
    <t>інститути післядипломноі пед. освіти</t>
  </si>
  <si>
    <t>фільмотеки</t>
  </si>
  <si>
    <t>апарат міських відділів освіти</t>
  </si>
  <si>
    <t>апарат обласного управління освіти</t>
  </si>
  <si>
    <t>(підпис та прізвище)</t>
  </si>
  <si>
    <t>М.П.</t>
  </si>
  <si>
    <t xml:space="preserve">           (прізвище та телефон виконавця)</t>
  </si>
  <si>
    <t>ХМЕЛЬНИЦЬКА МІСЬКА РАДА</t>
  </si>
  <si>
    <t>ДЕПАРТАМЕНТ ОСВІТИ ТА НАУКИ</t>
  </si>
  <si>
    <t>вул. Грушевського, 53,  м. Хмельницький, Хмельницька область, 29000</t>
  </si>
  <si>
    <t>1.Середньооблікова чисельність працівників</t>
  </si>
  <si>
    <t>Кількість закладів установ</t>
  </si>
  <si>
    <t>штатних працівників облікового складу</t>
  </si>
  <si>
    <t>З графи 2 - педпрацівників</t>
  </si>
  <si>
    <t>з графи 3-жінок</t>
  </si>
  <si>
    <t>Крім того, сумісників</t>
  </si>
  <si>
    <t>Всього прац.           (разом з декретч)</t>
  </si>
  <si>
    <t>З них педпрацівників</t>
  </si>
  <si>
    <t>Марина Яворська 79 49 69</t>
  </si>
  <si>
    <t>методичні кабінети, ЦПрПП</t>
  </si>
  <si>
    <t>В. о. директора Департаменту освіти та науки</t>
  </si>
  <si>
    <t>Ольга КШАНОВСЬКА</t>
  </si>
  <si>
    <t xml:space="preserve"> Департамент освіти та науки  Хмельницької міської ради надає зведену таблицю показників з праці за І квартал 2023 року (№ 1-ПО освіта).</t>
  </si>
  <si>
    <t>тел. приймальня (0382)79-47-26 e-mail: khm.osvita.don@gmail.com, код ЄДРПОУ 02146920</t>
  </si>
  <si>
    <t xml:space="preserve">від                  № </t>
  </si>
  <si>
    <t>централізовані бухгалтерії, технагл., ІРЦ № 1, ІРЦ № 2</t>
  </si>
  <si>
    <t>12</t>
  </si>
  <si>
    <t>Департамент освіти та науки  Хмельницької  ОДА</t>
  </si>
  <si>
    <t xml:space="preserve"> Департамент освіти та науки  Хмельницької міської ради надає зведену таблицю показників з праці за ІІ півріччя 2023 року (№ 1-ПО освіта).</t>
  </si>
  <si>
    <t>ІРЦ 1, ІРЦ 2</t>
  </si>
  <si>
    <t>централізовані бухгалтерії, технагляд</t>
  </si>
  <si>
    <t xml:space="preserve"> Департамент освіти та науки  Хмельницької міської ради надає зведену таблицю показників з праці за ІІІ квартал 2023 року (№ 1-ПО освіта).</t>
  </si>
</sst>
</file>

<file path=xl/styles.xml><?xml version="1.0" encoding="utf-8"?>
<styleSheet xmlns="http://schemas.openxmlformats.org/spreadsheetml/2006/main">
  <numFmts count="3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"/>
    <numFmt numFmtId="183" formatCode="0.0_ ;[Red]\-0.0\ "/>
    <numFmt numFmtId="184" formatCode="0.000"/>
    <numFmt numFmtId="185" formatCode="0.0000"/>
    <numFmt numFmtId="186" formatCode="0.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5">
    <font>
      <sz val="10"/>
      <name val="Arial Cyr"/>
      <family val="2"/>
    </font>
    <font>
      <sz val="10"/>
      <name val="Arial"/>
      <family val="0"/>
    </font>
    <font>
      <u val="single"/>
      <sz val="7.5"/>
      <color indexed="12"/>
      <name val="Arial Cyr"/>
      <family val="2"/>
    </font>
    <font>
      <u val="single"/>
      <sz val="7.5"/>
      <color indexed="36"/>
      <name val="Arial Cyr"/>
      <family val="2"/>
    </font>
    <font>
      <sz val="8"/>
      <name val="Arial Cyr"/>
      <family val="2"/>
    </font>
    <font>
      <sz val="7"/>
      <name val="Arial Cyr"/>
      <family val="2"/>
    </font>
    <font>
      <b/>
      <sz val="10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/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 style="thin">
        <color indexed="8"/>
      </bottom>
    </border>
    <border>
      <left style="medium">
        <color indexed="8"/>
      </left>
      <right/>
      <top style="medium"/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 style="medium">
        <color indexed="8"/>
      </left>
      <right/>
      <top style="thin">
        <color indexed="8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80" fontId="1" fillId="0" borderId="0" applyFill="0" applyBorder="0" applyAlignment="0" applyProtection="0"/>
    <xf numFmtId="178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1" fillId="0" borderId="0" applyFill="0" applyBorder="0" applyAlignment="0" applyProtection="0"/>
    <xf numFmtId="179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textRotation="90"/>
    </xf>
    <xf numFmtId="0" fontId="7" fillId="0" borderId="10" xfId="0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1" fontId="7" fillId="0" borderId="11" xfId="0" applyNumberFormat="1" applyFont="1" applyFill="1" applyBorder="1" applyAlignment="1">
      <alignment horizontal="right"/>
    </xf>
    <xf numFmtId="49" fontId="7" fillId="0" borderId="12" xfId="0" applyNumberFormat="1" applyFont="1" applyBorder="1" applyAlignment="1">
      <alignment horizontal="center"/>
    </xf>
    <xf numFmtId="1" fontId="7" fillId="0" borderId="12" xfId="0" applyNumberFormat="1" applyFont="1" applyFill="1" applyBorder="1" applyAlignment="1">
      <alignment horizontal="right"/>
    </xf>
    <xf numFmtId="1" fontId="7" fillId="0" borderId="13" xfId="0" applyNumberFormat="1" applyFont="1" applyFill="1" applyBorder="1" applyAlignment="1">
      <alignment horizontal="right"/>
    </xf>
    <xf numFmtId="1" fontId="7" fillId="0" borderId="0" xfId="0" applyNumberFormat="1" applyFont="1" applyAlignment="1">
      <alignment/>
    </xf>
    <xf numFmtId="0" fontId="7" fillId="0" borderId="12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14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 indent="5"/>
    </xf>
    <xf numFmtId="0" fontId="0" fillId="0" borderId="0" xfId="0" applyAlignment="1">
      <alignment/>
    </xf>
    <xf numFmtId="0" fontId="7" fillId="0" borderId="13" xfId="0" applyNumberFormat="1" applyFont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3" xfId="0" applyNumberFormat="1" applyFont="1" applyFill="1" applyBorder="1" applyAlignment="1">
      <alignment/>
    </xf>
    <xf numFmtId="0" fontId="7" fillId="0" borderId="16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0" fontId="7" fillId="0" borderId="20" xfId="0" applyNumberFormat="1" applyFont="1" applyFill="1" applyBorder="1" applyAlignment="1">
      <alignment/>
    </xf>
    <xf numFmtId="0" fontId="7" fillId="0" borderId="21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49" fontId="7" fillId="0" borderId="12" xfId="0" applyNumberFormat="1" applyFont="1" applyFill="1" applyBorder="1" applyAlignment="1">
      <alignment horizontal="center"/>
    </xf>
    <xf numFmtId="0" fontId="7" fillId="0" borderId="15" xfId="0" applyNumberFormat="1" applyFont="1" applyFill="1" applyBorder="1" applyAlignment="1">
      <alignment wrapText="1"/>
    </xf>
    <xf numFmtId="0" fontId="7" fillId="0" borderId="15" xfId="0" applyNumberFormat="1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13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Border="1" applyAlignment="1">
      <alignment/>
    </xf>
    <xf numFmtId="0" fontId="7" fillId="0" borderId="25" xfId="0" applyFont="1" applyFill="1" applyBorder="1" applyAlignment="1">
      <alignment horizontal="left"/>
    </xf>
    <xf numFmtId="49" fontId="7" fillId="0" borderId="13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center" wrapText="1"/>
    </xf>
    <xf numFmtId="49" fontId="7" fillId="0" borderId="26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left"/>
    </xf>
    <xf numFmtId="0" fontId="7" fillId="0" borderId="34" xfId="0" applyFont="1" applyFill="1" applyBorder="1" applyAlignment="1">
      <alignment horizontal="left"/>
    </xf>
    <xf numFmtId="0" fontId="7" fillId="0" borderId="25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left" wrapText="1"/>
    </xf>
    <xf numFmtId="0" fontId="7" fillId="0" borderId="17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49" fontId="7" fillId="0" borderId="25" xfId="0" applyNumberFormat="1" applyFont="1" applyFill="1" applyBorder="1" applyAlignment="1">
      <alignment horizontal="left" wrapText="1"/>
    </xf>
    <xf numFmtId="49" fontId="7" fillId="0" borderId="15" xfId="0" applyNumberFormat="1" applyFont="1" applyFill="1" applyBorder="1" applyAlignment="1">
      <alignment horizontal="left" wrapText="1"/>
    </xf>
    <xf numFmtId="0" fontId="7" fillId="0" borderId="35" xfId="0" applyFont="1" applyFill="1" applyBorder="1" applyAlignment="1">
      <alignment horizontal="left"/>
    </xf>
    <xf numFmtId="0" fontId="7" fillId="0" borderId="36" xfId="0" applyFont="1" applyFill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/>
    </xf>
    <xf numFmtId="0" fontId="8" fillId="0" borderId="0" xfId="0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57150</xdr:colOff>
      <xdr:row>0</xdr:row>
      <xdr:rowOff>28575</xdr:rowOff>
    </xdr:from>
    <xdr:to>
      <xdr:col>5</xdr:col>
      <xdr:colOff>457200</xdr:colOff>
      <xdr:row>0</xdr:row>
      <xdr:rowOff>476250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28575"/>
          <a:ext cx="4000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57150</xdr:colOff>
      <xdr:row>0</xdr:row>
      <xdr:rowOff>28575</xdr:rowOff>
    </xdr:from>
    <xdr:to>
      <xdr:col>5</xdr:col>
      <xdr:colOff>457200</xdr:colOff>
      <xdr:row>0</xdr:row>
      <xdr:rowOff>476250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28575"/>
          <a:ext cx="4000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57150</xdr:colOff>
      <xdr:row>0</xdr:row>
      <xdr:rowOff>28575</xdr:rowOff>
    </xdr:from>
    <xdr:to>
      <xdr:col>5</xdr:col>
      <xdr:colOff>457200</xdr:colOff>
      <xdr:row>0</xdr:row>
      <xdr:rowOff>476250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28575"/>
          <a:ext cx="4000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M39"/>
  <sheetViews>
    <sheetView view="pageBreakPreview" zoomScale="75" zoomScaleSheetLayoutView="75" zoomScalePageLayoutView="0" workbookViewId="0" topLeftCell="A5">
      <selection activeCell="H34" sqref="H34"/>
    </sheetView>
  </sheetViews>
  <sheetFormatPr defaultColWidth="9.00390625" defaultRowHeight="12.75"/>
  <cols>
    <col min="1" max="1" width="4.375" style="0" customWidth="1"/>
    <col min="3" max="3" width="29.25390625" style="0" customWidth="1"/>
    <col min="4" max="4" width="4.875" style="0" customWidth="1"/>
    <col min="5" max="5" width="10.25390625" style="0" customWidth="1"/>
    <col min="6" max="6" width="14.625" style="0" customWidth="1"/>
    <col min="7" max="7" width="10.25390625" style="0" customWidth="1"/>
    <col min="8" max="8" width="9.25390625" style="0" customWidth="1"/>
    <col min="9" max="9" width="8.75390625" style="0" customWidth="1"/>
    <col min="10" max="10" width="0" style="0" hidden="1" customWidth="1"/>
    <col min="11" max="11" width="1.875" style="0" hidden="1" customWidth="1"/>
    <col min="13" max="13" width="10.625" style="0" customWidth="1"/>
  </cols>
  <sheetData>
    <row r="1" ht="46.5" customHeight="1"/>
    <row r="2" spans="2:13" ht="18.75">
      <c r="B2" s="63" t="s">
        <v>44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2:13" ht="18.75">
      <c r="B3" s="63" t="s">
        <v>45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2:13" ht="15.75">
      <c r="B4" s="64" t="s">
        <v>46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</row>
    <row r="5" spans="2:13" ht="15.75">
      <c r="B5" s="64" t="s">
        <v>60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</row>
    <row r="6" spans="2:10" ht="12.75">
      <c r="B6" s="1"/>
      <c r="H6" s="20"/>
      <c r="I6" s="2"/>
      <c r="J6" s="21"/>
    </row>
    <row r="7" spans="2:10" ht="15.75">
      <c r="B7" s="4" t="s">
        <v>61</v>
      </c>
      <c r="H7" s="20"/>
      <c r="I7" s="2"/>
      <c r="J7" s="21"/>
    </row>
    <row r="8" spans="2:13" ht="39" customHeight="1">
      <c r="B8" s="4"/>
      <c r="G8" s="65" t="s">
        <v>64</v>
      </c>
      <c r="H8" s="65"/>
      <c r="I8" s="65"/>
      <c r="J8" s="65"/>
      <c r="K8" s="65"/>
      <c r="L8" s="65"/>
      <c r="M8" s="65"/>
    </row>
    <row r="9" spans="2:13" ht="30" customHeight="1">
      <c r="B9" s="65" t="s">
        <v>59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</row>
    <row r="10" spans="2:13" ht="16.5" thickBot="1">
      <c r="B10" s="4"/>
      <c r="C10" s="4"/>
      <c r="D10" s="4"/>
      <c r="E10" s="45" t="s">
        <v>47</v>
      </c>
      <c r="F10" s="45"/>
      <c r="G10" s="46"/>
      <c r="H10" s="46"/>
      <c r="I10" s="4"/>
      <c r="J10" s="4"/>
      <c r="K10" s="4"/>
      <c r="L10" s="4"/>
      <c r="M10" s="4"/>
    </row>
    <row r="11" spans="2:13" s="27" customFormat="1" ht="12.75" customHeight="1" thickBot="1">
      <c r="B11" s="75" t="s">
        <v>1</v>
      </c>
      <c r="C11" s="75"/>
      <c r="D11" s="54" t="s">
        <v>2</v>
      </c>
      <c r="E11" s="55" t="s">
        <v>48</v>
      </c>
      <c r="F11" s="66" t="s">
        <v>49</v>
      </c>
      <c r="G11" s="56" t="s">
        <v>50</v>
      </c>
      <c r="H11" s="57" t="s">
        <v>51</v>
      </c>
      <c r="I11" s="52" t="s">
        <v>52</v>
      </c>
      <c r="J11" s="56" t="s">
        <v>53</v>
      </c>
      <c r="K11" s="60" t="s">
        <v>54</v>
      </c>
      <c r="L11" s="69"/>
      <c r="M11" s="51"/>
    </row>
    <row r="12" spans="2:13" s="27" customFormat="1" ht="12.75" customHeight="1" thickBot="1">
      <c r="B12" s="75"/>
      <c r="C12" s="75"/>
      <c r="D12" s="54"/>
      <c r="E12" s="55"/>
      <c r="F12" s="67"/>
      <c r="G12" s="56"/>
      <c r="H12" s="58"/>
      <c r="I12" s="53"/>
      <c r="J12" s="56"/>
      <c r="K12" s="60"/>
      <c r="L12" s="69"/>
      <c r="M12" s="51"/>
    </row>
    <row r="13" spans="2:13" s="27" customFormat="1" ht="13.5" customHeight="1" thickBot="1">
      <c r="B13" s="75"/>
      <c r="C13" s="75"/>
      <c r="D13" s="54"/>
      <c r="E13" s="55"/>
      <c r="F13" s="67"/>
      <c r="G13" s="56"/>
      <c r="H13" s="58"/>
      <c r="I13" s="53"/>
      <c r="J13" s="56"/>
      <c r="K13" s="60"/>
      <c r="L13" s="69"/>
      <c r="M13" s="51"/>
    </row>
    <row r="14" spans="2:13" s="27" customFormat="1" ht="13.5" customHeight="1" thickBot="1">
      <c r="B14" s="75"/>
      <c r="C14" s="75"/>
      <c r="D14" s="54"/>
      <c r="E14" s="55"/>
      <c r="F14" s="67"/>
      <c r="G14" s="56"/>
      <c r="H14" s="58"/>
      <c r="I14" s="53"/>
      <c r="J14" s="56"/>
      <c r="K14" s="60"/>
      <c r="L14" s="69"/>
      <c r="M14" s="51"/>
    </row>
    <row r="15" spans="2:13" s="27" customFormat="1" ht="13.5" customHeight="1" thickBot="1">
      <c r="B15" s="75"/>
      <c r="C15" s="75"/>
      <c r="D15" s="54"/>
      <c r="E15" s="55"/>
      <c r="F15" s="67"/>
      <c r="G15" s="56"/>
      <c r="H15" s="58"/>
      <c r="I15" s="53"/>
      <c r="J15" s="56"/>
      <c r="K15" s="60"/>
      <c r="L15" s="69"/>
      <c r="M15" s="51"/>
    </row>
    <row r="16" spans="2:13" s="27" customFormat="1" ht="68.25" customHeight="1" thickBot="1">
      <c r="B16" s="75"/>
      <c r="C16" s="75"/>
      <c r="D16" s="54"/>
      <c r="E16" s="55"/>
      <c r="F16" s="68"/>
      <c r="G16" s="56"/>
      <c r="H16" s="59"/>
      <c r="I16" s="53"/>
      <c r="J16" s="56"/>
      <c r="K16" s="60"/>
      <c r="L16" s="69"/>
      <c r="M16" s="51"/>
    </row>
    <row r="17" spans="2:13" s="27" customFormat="1" ht="16.5" thickBot="1">
      <c r="B17" s="74" t="s">
        <v>15</v>
      </c>
      <c r="C17" s="74"/>
      <c r="D17" s="26" t="s">
        <v>16</v>
      </c>
      <c r="E17" s="29">
        <v>1</v>
      </c>
      <c r="F17" s="47">
        <v>2</v>
      </c>
      <c r="G17" s="26">
        <v>3</v>
      </c>
      <c r="H17" s="28">
        <v>4</v>
      </c>
      <c r="I17" s="30">
        <v>5</v>
      </c>
      <c r="J17" s="31">
        <v>7</v>
      </c>
      <c r="K17" s="28">
        <v>8</v>
      </c>
      <c r="L17" s="32"/>
      <c r="M17" s="32"/>
    </row>
    <row r="18" spans="2:13" s="27" customFormat="1" ht="15.75">
      <c r="B18" s="70" t="s">
        <v>17</v>
      </c>
      <c r="C18" s="71"/>
      <c r="D18" s="33" t="s">
        <v>18</v>
      </c>
      <c r="E18" s="34">
        <f>E20+E21+E22+E24+E25+E28+E30+E32+E33</f>
        <v>129</v>
      </c>
      <c r="F18" s="34">
        <f>F20+F21+F22+F24+F25+F28+F30+F32+F33</f>
        <v>7659</v>
      </c>
      <c r="G18" s="34">
        <f>G20+G21+G22+G24+G25+G28+G30+G32+G33</f>
        <v>4657</v>
      </c>
      <c r="H18" s="34">
        <f>H20+H21+H22+H24+H25+H28+H30+H32+H33</f>
        <v>6497</v>
      </c>
      <c r="I18" s="34">
        <f>I20+I21+I22+I24+I25+I28+I30+I32+I33</f>
        <v>262</v>
      </c>
      <c r="J18" s="34">
        <f>J20+J21+J22+J28+J30+J32+J33</f>
        <v>0</v>
      </c>
      <c r="K18" s="35">
        <f>K20+K21+K22+K28+K30+K32+K33</f>
        <v>0</v>
      </c>
      <c r="L18" s="36"/>
      <c r="M18" s="36"/>
    </row>
    <row r="19" spans="2:13" s="27" customFormat="1" ht="15.75">
      <c r="B19" s="61" t="s">
        <v>19</v>
      </c>
      <c r="C19" s="62"/>
      <c r="D19" s="37"/>
      <c r="E19" s="23"/>
      <c r="F19" s="23"/>
      <c r="G19" s="24"/>
      <c r="H19" s="24"/>
      <c r="I19" s="25"/>
      <c r="J19" s="38"/>
      <c r="K19" s="24"/>
      <c r="L19" s="36"/>
      <c r="M19" s="36"/>
    </row>
    <row r="20" spans="2:13" s="27" customFormat="1" ht="27" customHeight="1">
      <c r="B20" s="72" t="s">
        <v>20</v>
      </c>
      <c r="C20" s="73"/>
      <c r="D20" s="37" t="s">
        <v>21</v>
      </c>
      <c r="E20" s="39">
        <v>53</v>
      </c>
      <c r="F20" s="39">
        <v>4240</v>
      </c>
      <c r="G20" s="24">
        <v>2891</v>
      </c>
      <c r="H20" s="24">
        <v>3601</v>
      </c>
      <c r="I20" s="25">
        <v>145</v>
      </c>
      <c r="J20" s="39"/>
      <c r="K20" s="24"/>
      <c r="L20" s="36"/>
      <c r="M20" s="36"/>
    </row>
    <row r="21" spans="2:13" s="27" customFormat="1" ht="15.75">
      <c r="B21" s="61" t="s">
        <v>22</v>
      </c>
      <c r="C21" s="62"/>
      <c r="D21" s="37" t="s">
        <v>23</v>
      </c>
      <c r="E21" s="39">
        <v>59</v>
      </c>
      <c r="F21" s="39">
        <v>2642</v>
      </c>
      <c r="G21" s="22">
        <v>1337</v>
      </c>
      <c r="H21" s="24">
        <v>2377</v>
      </c>
      <c r="I21" s="25">
        <v>68</v>
      </c>
      <c r="J21" s="39"/>
      <c r="K21" s="24"/>
      <c r="L21" s="36"/>
      <c r="M21" s="36"/>
    </row>
    <row r="22" spans="2:13" s="27" customFormat="1" ht="15.75">
      <c r="B22" s="61" t="s">
        <v>24</v>
      </c>
      <c r="C22" s="62"/>
      <c r="D22" s="37" t="s">
        <v>25</v>
      </c>
      <c r="E22" s="23">
        <v>4</v>
      </c>
      <c r="F22" s="23">
        <v>148</v>
      </c>
      <c r="G22" s="24">
        <v>91</v>
      </c>
      <c r="H22" s="24">
        <v>104</v>
      </c>
      <c r="I22" s="25">
        <v>31</v>
      </c>
      <c r="J22" s="39"/>
      <c r="K22" s="24"/>
      <c r="L22" s="36"/>
      <c r="M22" s="36"/>
    </row>
    <row r="23" spans="2:13" s="27" customFormat="1" ht="15.75">
      <c r="B23" s="61" t="s">
        <v>26</v>
      </c>
      <c r="C23" s="62"/>
      <c r="D23" s="37" t="s">
        <v>27</v>
      </c>
      <c r="E23" s="23"/>
      <c r="F23" s="23"/>
      <c r="G23" s="24"/>
      <c r="H23" s="24"/>
      <c r="I23" s="25"/>
      <c r="J23" s="39"/>
      <c r="K23" s="24"/>
      <c r="L23" s="36"/>
      <c r="M23" s="36"/>
    </row>
    <row r="24" spans="2:13" s="27" customFormat="1" ht="15.75">
      <c r="B24" s="61" t="s">
        <v>28</v>
      </c>
      <c r="C24" s="62"/>
      <c r="D24" s="37" t="s">
        <v>29</v>
      </c>
      <c r="E24" s="23"/>
      <c r="F24" s="23"/>
      <c r="G24" s="24"/>
      <c r="H24" s="24"/>
      <c r="I24" s="25"/>
      <c r="J24" s="39"/>
      <c r="K24" s="24"/>
      <c r="L24" s="36"/>
      <c r="M24" s="36"/>
    </row>
    <row r="25" spans="2:13" s="27" customFormat="1" ht="15.75">
      <c r="B25" s="61" t="s">
        <v>30</v>
      </c>
      <c r="C25" s="62"/>
      <c r="D25" s="37" t="s">
        <v>31</v>
      </c>
      <c r="E25" s="23">
        <v>6</v>
      </c>
      <c r="F25" s="23">
        <v>488</v>
      </c>
      <c r="G25" s="24">
        <v>304</v>
      </c>
      <c r="H25" s="24">
        <v>305</v>
      </c>
      <c r="I25" s="25">
        <v>14</v>
      </c>
      <c r="J25" s="39"/>
      <c r="K25" s="24"/>
      <c r="L25" s="36"/>
      <c r="M25" s="36"/>
    </row>
    <row r="26" spans="2:13" s="27" customFormat="1" ht="15.75">
      <c r="B26" s="61" t="s">
        <v>32</v>
      </c>
      <c r="C26" s="62"/>
      <c r="D26" s="37" t="s">
        <v>33</v>
      </c>
      <c r="E26" s="23"/>
      <c r="F26" s="23"/>
      <c r="G26" s="24"/>
      <c r="H26" s="24"/>
      <c r="I26" s="25"/>
      <c r="J26" s="39"/>
      <c r="K26" s="24"/>
      <c r="L26" s="36"/>
      <c r="M26" s="36"/>
    </row>
    <row r="27" spans="2:13" s="27" customFormat="1" ht="15.75">
      <c r="B27" s="61" t="s">
        <v>34</v>
      </c>
      <c r="C27" s="62"/>
      <c r="D27" s="37" t="s">
        <v>35</v>
      </c>
      <c r="E27" s="23"/>
      <c r="F27" s="23"/>
      <c r="G27" s="24"/>
      <c r="H27" s="24"/>
      <c r="I27" s="25"/>
      <c r="J27" s="39"/>
      <c r="K27" s="24"/>
      <c r="L27" s="36"/>
      <c r="M27" s="36"/>
    </row>
    <row r="28" spans="2:13" s="27" customFormat="1" ht="15.75">
      <c r="B28" s="61" t="s">
        <v>36</v>
      </c>
      <c r="C28" s="62"/>
      <c r="D28" s="40">
        <v>10</v>
      </c>
      <c r="E28" s="23">
        <v>1</v>
      </c>
      <c r="F28" s="23">
        <v>28</v>
      </c>
      <c r="G28" s="24">
        <v>12</v>
      </c>
      <c r="H28" s="24">
        <v>21</v>
      </c>
      <c r="I28" s="25"/>
      <c r="J28" s="39"/>
      <c r="K28" s="24"/>
      <c r="L28" s="36"/>
      <c r="M28" s="36"/>
    </row>
    <row r="29" spans="2:13" s="27" customFormat="1" ht="15.75">
      <c r="B29" s="61" t="s">
        <v>37</v>
      </c>
      <c r="C29" s="62"/>
      <c r="D29" s="40">
        <v>11</v>
      </c>
      <c r="E29" s="23"/>
      <c r="F29" s="23"/>
      <c r="G29" s="24"/>
      <c r="H29" s="24"/>
      <c r="I29" s="25"/>
      <c r="J29" s="39"/>
      <c r="K29" s="24"/>
      <c r="L29" s="36"/>
      <c r="M29" s="36"/>
    </row>
    <row r="30" spans="2:13" s="27" customFormat="1" ht="15.75">
      <c r="B30" s="49" t="s">
        <v>56</v>
      </c>
      <c r="C30" s="41"/>
      <c r="D30" s="40">
        <v>12</v>
      </c>
      <c r="E30" s="23">
        <v>1</v>
      </c>
      <c r="F30" s="23">
        <v>12</v>
      </c>
      <c r="G30" s="24">
        <v>10</v>
      </c>
      <c r="H30" s="24">
        <v>12</v>
      </c>
      <c r="I30" s="25"/>
      <c r="J30" s="39"/>
      <c r="K30" s="24"/>
      <c r="L30" s="36"/>
      <c r="M30" s="36"/>
    </row>
    <row r="31" spans="2:13" s="27" customFormat="1" ht="15.75">
      <c r="B31" s="49" t="s">
        <v>38</v>
      </c>
      <c r="C31" s="41"/>
      <c r="D31" s="40">
        <v>13</v>
      </c>
      <c r="E31" s="23"/>
      <c r="F31" s="23"/>
      <c r="G31" s="24"/>
      <c r="H31" s="24"/>
      <c r="I31" s="25"/>
      <c r="J31" s="39"/>
      <c r="K31" s="24"/>
      <c r="L31" s="36"/>
      <c r="M31" s="36"/>
    </row>
    <row r="32" spans="2:13" s="27" customFormat="1" ht="28.5" customHeight="1">
      <c r="B32" s="76" t="s">
        <v>62</v>
      </c>
      <c r="C32" s="77"/>
      <c r="D32" s="40">
        <v>14</v>
      </c>
      <c r="E32" s="23">
        <v>4</v>
      </c>
      <c r="F32" s="23">
        <v>82</v>
      </c>
      <c r="G32" s="50" t="s">
        <v>63</v>
      </c>
      <c r="H32" s="24">
        <v>59</v>
      </c>
      <c r="I32" s="25">
        <v>4</v>
      </c>
      <c r="J32" s="39"/>
      <c r="K32" s="24"/>
      <c r="L32" s="36"/>
      <c r="M32" s="36"/>
    </row>
    <row r="33" spans="2:13" s="27" customFormat="1" ht="15.75">
      <c r="B33" s="61" t="s">
        <v>39</v>
      </c>
      <c r="C33" s="62"/>
      <c r="D33" s="40">
        <v>15</v>
      </c>
      <c r="E33" s="23">
        <v>1</v>
      </c>
      <c r="F33" s="23">
        <v>19</v>
      </c>
      <c r="G33" s="44"/>
      <c r="H33" s="24">
        <v>18</v>
      </c>
      <c r="I33" s="25"/>
      <c r="J33" s="39"/>
      <c r="K33" s="24"/>
      <c r="L33" s="36"/>
      <c r="M33" s="36"/>
    </row>
    <row r="34" spans="2:13" s="27" customFormat="1" ht="16.5" thickBot="1">
      <c r="B34" s="78" t="s">
        <v>40</v>
      </c>
      <c r="C34" s="79"/>
      <c r="D34" s="40">
        <v>16</v>
      </c>
      <c r="E34" s="23"/>
      <c r="F34" s="23"/>
      <c r="G34" s="24"/>
      <c r="H34" s="24"/>
      <c r="I34" s="25"/>
      <c r="J34" s="39"/>
      <c r="K34" s="24"/>
      <c r="L34" s="36"/>
      <c r="M34" s="36"/>
    </row>
    <row r="35" s="27" customFormat="1" ht="12.75">
      <c r="B35" s="42"/>
    </row>
    <row r="36" s="27" customFormat="1" ht="12.75">
      <c r="B36" s="42"/>
    </row>
    <row r="37" s="27" customFormat="1" ht="12.75"/>
    <row r="38" s="27" customFormat="1" ht="12.75"/>
    <row r="39" s="27" customFormat="1" ht="12.75">
      <c r="D39" s="43"/>
    </row>
    <row r="40" s="27" customFormat="1" ht="12.75"/>
    <row r="41" s="27" customFormat="1" ht="12.75"/>
    <row r="42" s="27" customFormat="1" ht="12.75"/>
  </sheetData>
  <sheetProtection/>
  <mergeCells count="33">
    <mergeCell ref="B17:C17"/>
    <mergeCell ref="B11:C16"/>
    <mergeCell ref="B32:C32"/>
    <mergeCell ref="B33:C33"/>
    <mergeCell ref="B34:C34"/>
    <mergeCell ref="B24:C24"/>
    <mergeCell ref="B25:C25"/>
    <mergeCell ref="B26:C26"/>
    <mergeCell ref="B27:C27"/>
    <mergeCell ref="B29:C29"/>
    <mergeCell ref="B18:C18"/>
    <mergeCell ref="B19:C19"/>
    <mergeCell ref="B20:C20"/>
    <mergeCell ref="B21:C21"/>
    <mergeCell ref="B22:C22"/>
    <mergeCell ref="B23:C23"/>
    <mergeCell ref="B28:C28"/>
    <mergeCell ref="B2:M2"/>
    <mergeCell ref="B3:M3"/>
    <mergeCell ref="B4:M4"/>
    <mergeCell ref="B5:M5"/>
    <mergeCell ref="G8:M8"/>
    <mergeCell ref="J11:J16"/>
    <mergeCell ref="F11:F16"/>
    <mergeCell ref="B9:M9"/>
    <mergeCell ref="L11:L16"/>
    <mergeCell ref="M11:M16"/>
    <mergeCell ref="I11:I16"/>
    <mergeCell ref="D11:D16"/>
    <mergeCell ref="E11:E16"/>
    <mergeCell ref="G11:G16"/>
    <mergeCell ref="H11:H16"/>
    <mergeCell ref="K11:K16"/>
  </mergeCells>
  <printOptions horizontalCentered="1"/>
  <pageMargins left="0.5118110236220472" right="0.2755905511811024" top="0.1968503937007874" bottom="0.1968503937007874" header="0.2362204724409449" footer="0.1968503937007874"/>
  <pageSetup horizontalDpi="300" verticalDpi="3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3:S33"/>
  <sheetViews>
    <sheetView view="pageBreakPreview" zoomScale="75" zoomScaleSheetLayoutView="75" zoomScalePageLayoutView="0" workbookViewId="0" topLeftCell="A1">
      <selection activeCell="D12" sqref="D12:M28"/>
    </sheetView>
  </sheetViews>
  <sheetFormatPr defaultColWidth="9.00390625" defaultRowHeight="12.75"/>
  <cols>
    <col min="2" max="2" width="24.75390625" style="0" customWidth="1"/>
    <col min="3" max="3" width="5.125" style="0" customWidth="1"/>
    <col min="4" max="4" width="12.875" style="0" customWidth="1"/>
    <col min="5" max="5" width="12.75390625" style="0" customWidth="1"/>
    <col min="6" max="6" width="9.25390625" style="0" customWidth="1"/>
    <col min="8" max="8" width="13.625" style="0" customWidth="1"/>
    <col min="9" max="9" width="11.75390625" style="0" customWidth="1"/>
    <col min="10" max="11" width="0" style="0" hidden="1" customWidth="1"/>
    <col min="12" max="12" width="9.875" style="0" customWidth="1"/>
    <col min="13" max="13" width="13.00390625" style="0" customWidth="1"/>
  </cols>
  <sheetData>
    <row r="2" ht="3" customHeight="1"/>
    <row r="3" spans="4:8" ht="12.75" hidden="1">
      <c r="D3" s="81"/>
      <c r="E3" s="81"/>
      <c r="F3" s="3"/>
      <c r="G3" s="3"/>
      <c r="H3" s="3"/>
    </row>
    <row r="4" spans="3:8" s="4" customFormat="1" ht="16.5" customHeight="1" thickBot="1">
      <c r="C4" s="82" t="s">
        <v>0</v>
      </c>
      <c r="D4" s="82"/>
      <c r="E4" s="82"/>
      <c r="F4" s="82"/>
      <c r="G4" s="5"/>
      <c r="H4" s="5"/>
    </row>
    <row r="5" spans="1:13" s="4" customFormat="1" ht="12.75" customHeight="1" thickBot="1">
      <c r="A5" s="83" t="s">
        <v>1</v>
      </c>
      <c r="B5" s="83"/>
      <c r="C5" s="84" t="s">
        <v>2</v>
      </c>
      <c r="D5" s="85" t="s">
        <v>3</v>
      </c>
      <c r="E5" s="85"/>
      <c r="F5" s="85" t="s">
        <v>4</v>
      </c>
      <c r="G5" s="85"/>
      <c r="H5" s="85"/>
      <c r="I5" s="85" t="s">
        <v>5</v>
      </c>
      <c r="J5" s="85" t="s">
        <v>6</v>
      </c>
      <c r="K5" s="84" t="s">
        <v>7</v>
      </c>
      <c r="L5" s="85" t="s">
        <v>8</v>
      </c>
      <c r="M5" s="85" t="s">
        <v>9</v>
      </c>
    </row>
    <row r="6" spans="1:13" s="4" customFormat="1" ht="12.75" customHeight="1" thickBot="1">
      <c r="A6" s="83"/>
      <c r="B6" s="83"/>
      <c r="C6" s="84"/>
      <c r="D6" s="85" t="s">
        <v>10</v>
      </c>
      <c r="E6" s="85" t="s">
        <v>11</v>
      </c>
      <c r="F6" s="85" t="s">
        <v>12</v>
      </c>
      <c r="G6" s="85" t="s">
        <v>13</v>
      </c>
      <c r="H6" s="85" t="s">
        <v>14</v>
      </c>
      <c r="I6" s="85"/>
      <c r="J6" s="85"/>
      <c r="K6" s="84"/>
      <c r="L6" s="85"/>
      <c r="M6" s="85"/>
    </row>
    <row r="7" spans="1:13" s="4" customFormat="1" ht="16.5" thickBot="1">
      <c r="A7" s="83"/>
      <c r="B7" s="83"/>
      <c r="C7" s="84"/>
      <c r="D7" s="85"/>
      <c r="E7" s="85"/>
      <c r="F7" s="85"/>
      <c r="G7" s="85"/>
      <c r="H7" s="85"/>
      <c r="I7" s="85"/>
      <c r="J7" s="85"/>
      <c r="K7" s="84"/>
      <c r="L7" s="85"/>
      <c r="M7" s="85"/>
    </row>
    <row r="8" spans="1:13" s="4" customFormat="1" ht="16.5" thickBot="1">
      <c r="A8" s="83"/>
      <c r="B8" s="83"/>
      <c r="C8" s="84"/>
      <c r="D8" s="85"/>
      <c r="E8" s="85"/>
      <c r="F8" s="85"/>
      <c r="G8" s="85"/>
      <c r="H8" s="85"/>
      <c r="I8" s="85"/>
      <c r="J8" s="85"/>
      <c r="K8" s="84"/>
      <c r="L8" s="85"/>
      <c r="M8" s="85"/>
    </row>
    <row r="9" spans="1:13" s="4" customFormat="1" ht="16.5" thickBot="1">
      <c r="A9" s="83"/>
      <c r="B9" s="83"/>
      <c r="C9" s="84"/>
      <c r="D9" s="85"/>
      <c r="E9" s="85"/>
      <c r="F9" s="85"/>
      <c r="G9" s="85"/>
      <c r="H9" s="85"/>
      <c r="I9" s="85"/>
      <c r="J9" s="85"/>
      <c r="K9" s="84"/>
      <c r="L9" s="85"/>
      <c r="M9" s="85"/>
    </row>
    <row r="10" spans="1:17" s="4" customFormat="1" ht="48.75" customHeight="1" thickBot="1">
      <c r="A10" s="83"/>
      <c r="B10" s="83"/>
      <c r="C10" s="84"/>
      <c r="D10" s="85"/>
      <c r="E10" s="85"/>
      <c r="F10" s="85"/>
      <c r="G10" s="85"/>
      <c r="H10" s="85"/>
      <c r="I10" s="85"/>
      <c r="J10" s="85"/>
      <c r="K10" s="84"/>
      <c r="L10" s="85"/>
      <c r="M10" s="85"/>
      <c r="Q10" s="7"/>
    </row>
    <row r="11" spans="1:13" s="4" customFormat="1" ht="16.5" thickBot="1">
      <c r="A11" s="86" t="s">
        <v>15</v>
      </c>
      <c r="B11" s="86"/>
      <c r="C11" s="6" t="s">
        <v>16</v>
      </c>
      <c r="D11" s="6">
        <v>1</v>
      </c>
      <c r="E11" s="6">
        <v>2</v>
      </c>
      <c r="F11" s="6">
        <v>3</v>
      </c>
      <c r="G11" s="6">
        <v>4</v>
      </c>
      <c r="H11" s="6">
        <v>5</v>
      </c>
      <c r="I11" s="6">
        <v>6</v>
      </c>
      <c r="J11" s="6">
        <v>7</v>
      </c>
      <c r="K11" s="8">
        <v>8</v>
      </c>
      <c r="L11" s="8">
        <v>7</v>
      </c>
      <c r="M11" s="6">
        <v>8</v>
      </c>
    </row>
    <row r="12" spans="1:14" s="4" customFormat="1" ht="15.75">
      <c r="A12" s="70" t="s">
        <v>17</v>
      </c>
      <c r="B12" s="71"/>
      <c r="C12" s="9" t="s">
        <v>18</v>
      </c>
      <c r="D12" s="10">
        <f aca="true" t="shared" si="0" ref="D12:M12">SUM(D14:D28)</f>
        <v>295349</v>
      </c>
      <c r="E12" s="10">
        <f t="shared" si="0"/>
        <v>291420</v>
      </c>
      <c r="F12" s="10">
        <f t="shared" si="0"/>
        <v>171063</v>
      </c>
      <c r="G12" s="10">
        <f t="shared" si="0"/>
        <v>118827</v>
      </c>
      <c r="H12" s="10">
        <f t="shared" si="0"/>
        <v>1530</v>
      </c>
      <c r="I12" s="10">
        <f t="shared" si="0"/>
        <v>217926</v>
      </c>
      <c r="J12" s="10">
        <f t="shared" si="0"/>
        <v>0</v>
      </c>
      <c r="K12" s="10">
        <f t="shared" si="0"/>
        <v>0</v>
      </c>
      <c r="L12" s="10">
        <f t="shared" si="0"/>
        <v>251324</v>
      </c>
      <c r="M12" s="10">
        <f t="shared" si="0"/>
        <v>3929</v>
      </c>
      <c r="N12" s="14"/>
    </row>
    <row r="13" spans="1:14" s="4" customFormat="1" ht="15.75">
      <c r="A13" s="61" t="s">
        <v>19</v>
      </c>
      <c r="B13" s="62"/>
      <c r="C13" s="11"/>
      <c r="D13" s="12"/>
      <c r="E13" s="12"/>
      <c r="F13" s="13"/>
      <c r="G13" s="13"/>
      <c r="H13" s="13"/>
      <c r="I13" s="12"/>
      <c r="J13" s="13"/>
      <c r="K13" s="13"/>
      <c r="L13" s="12"/>
      <c r="M13" s="12"/>
      <c r="N13" s="14"/>
    </row>
    <row r="14" spans="1:16" s="4" customFormat="1" ht="27.75" customHeight="1">
      <c r="A14" s="72" t="s">
        <v>20</v>
      </c>
      <c r="B14" s="73"/>
      <c r="C14" s="11" t="s">
        <v>21</v>
      </c>
      <c r="D14" s="12">
        <f>E14+M14</f>
        <v>182012</v>
      </c>
      <c r="E14" s="13">
        <f>SUM(F14:H14)</f>
        <v>179819</v>
      </c>
      <c r="F14" s="13">
        <v>103852</v>
      </c>
      <c r="G14" s="13">
        <v>75253</v>
      </c>
      <c r="H14" s="13">
        <v>714</v>
      </c>
      <c r="I14" s="12">
        <v>147113</v>
      </c>
      <c r="J14" s="13"/>
      <c r="K14" s="13"/>
      <c r="L14" s="12">
        <v>154951</v>
      </c>
      <c r="M14" s="12">
        <v>2193</v>
      </c>
      <c r="N14" s="14"/>
      <c r="O14" s="14"/>
      <c r="P14" s="14"/>
    </row>
    <row r="15" spans="1:16" s="4" customFormat="1" ht="15.75">
      <c r="A15" s="61" t="s">
        <v>22</v>
      </c>
      <c r="B15" s="62"/>
      <c r="C15" s="11" t="s">
        <v>23</v>
      </c>
      <c r="D15" s="12">
        <f>E15+M15</f>
        <v>81746</v>
      </c>
      <c r="E15" s="13">
        <f>SUM(F15:H15)</f>
        <v>80784</v>
      </c>
      <c r="F15" s="13">
        <v>48993</v>
      </c>
      <c r="G15" s="13">
        <v>31458</v>
      </c>
      <c r="H15" s="13">
        <v>333</v>
      </c>
      <c r="I15" s="12">
        <v>49672</v>
      </c>
      <c r="J15" s="13"/>
      <c r="K15" s="13"/>
      <c r="L15" s="12">
        <v>75424</v>
      </c>
      <c r="M15" s="12">
        <v>962</v>
      </c>
      <c r="N15" s="14"/>
      <c r="O15" s="14"/>
      <c r="P15" s="14"/>
    </row>
    <row r="16" spans="1:16" s="4" customFormat="1" ht="15.75">
      <c r="A16" s="61" t="s">
        <v>24</v>
      </c>
      <c r="B16" s="62"/>
      <c r="C16" s="11" t="s">
        <v>25</v>
      </c>
      <c r="D16" s="12">
        <f>E16+M16</f>
        <v>5162</v>
      </c>
      <c r="E16" s="13">
        <f>SUM(F16:H16)</f>
        <v>4780</v>
      </c>
      <c r="F16" s="13">
        <v>2595</v>
      </c>
      <c r="G16" s="13">
        <v>2176</v>
      </c>
      <c r="H16" s="13">
        <v>9</v>
      </c>
      <c r="I16" s="12">
        <v>3898</v>
      </c>
      <c r="J16" s="13"/>
      <c r="K16" s="13"/>
      <c r="L16" s="12">
        <v>3428</v>
      </c>
      <c r="M16" s="12">
        <v>382</v>
      </c>
      <c r="N16" s="14"/>
      <c r="O16" s="14"/>
      <c r="P16" s="14"/>
    </row>
    <row r="17" spans="1:16" s="4" customFormat="1" ht="15.75">
      <c r="A17" s="61" t="s">
        <v>26</v>
      </c>
      <c r="B17" s="62"/>
      <c r="C17" s="11" t="s">
        <v>27</v>
      </c>
      <c r="D17" s="12"/>
      <c r="E17" s="13"/>
      <c r="F17" s="13"/>
      <c r="G17" s="13"/>
      <c r="H17" s="13"/>
      <c r="I17" s="12"/>
      <c r="J17" s="13"/>
      <c r="K17" s="13"/>
      <c r="L17" s="12"/>
      <c r="M17" s="12"/>
      <c r="N17" s="14"/>
      <c r="O17" s="14"/>
      <c r="P17" s="14"/>
    </row>
    <row r="18" spans="1:16" s="4" customFormat="1" ht="15.75">
      <c r="A18" s="61" t="s">
        <v>28</v>
      </c>
      <c r="B18" s="62"/>
      <c r="C18" s="11" t="s">
        <v>29</v>
      </c>
      <c r="D18" s="12"/>
      <c r="E18" s="13"/>
      <c r="F18" s="13"/>
      <c r="G18" s="13"/>
      <c r="H18" s="13"/>
      <c r="I18" s="12"/>
      <c r="J18" s="13"/>
      <c r="K18" s="13"/>
      <c r="L18" s="12"/>
      <c r="M18" s="12"/>
      <c r="N18" s="14"/>
      <c r="O18" s="14"/>
      <c r="P18" s="14"/>
    </row>
    <row r="19" spans="1:16" s="4" customFormat="1" ht="15.75">
      <c r="A19" s="61" t="s">
        <v>30</v>
      </c>
      <c r="B19" s="62"/>
      <c r="C19" s="11" t="s">
        <v>31</v>
      </c>
      <c r="D19" s="12">
        <f>E19+M19</f>
        <v>20470</v>
      </c>
      <c r="E19" s="13">
        <f>SUM(F19:H19)</f>
        <v>20207</v>
      </c>
      <c r="F19" s="13">
        <v>12449</v>
      </c>
      <c r="G19" s="13">
        <v>7537</v>
      </c>
      <c r="H19" s="13">
        <v>221</v>
      </c>
      <c r="I19" s="12">
        <v>15807</v>
      </c>
      <c r="J19" s="13"/>
      <c r="K19" s="13"/>
      <c r="L19" s="12">
        <v>12598</v>
      </c>
      <c r="M19" s="12">
        <v>263</v>
      </c>
      <c r="N19" s="14"/>
      <c r="O19" s="14"/>
      <c r="P19" s="14"/>
    </row>
    <row r="20" spans="1:16" s="4" customFormat="1" ht="15.75">
      <c r="A20" s="61" t="s">
        <v>32</v>
      </c>
      <c r="B20" s="62"/>
      <c r="C20" s="11" t="s">
        <v>33</v>
      </c>
      <c r="D20" s="12"/>
      <c r="E20" s="13"/>
      <c r="F20" s="13"/>
      <c r="G20" s="13"/>
      <c r="H20" s="13"/>
      <c r="I20" s="12"/>
      <c r="J20" s="13"/>
      <c r="K20" s="13"/>
      <c r="L20" s="12"/>
      <c r="M20" s="12"/>
      <c r="N20" s="14"/>
      <c r="O20" s="14"/>
      <c r="P20" s="14"/>
    </row>
    <row r="21" spans="1:16" s="4" customFormat="1" ht="15.75">
      <c r="A21" s="61" t="s">
        <v>34</v>
      </c>
      <c r="B21" s="62"/>
      <c r="C21" s="11" t="s">
        <v>35</v>
      </c>
      <c r="D21" s="12"/>
      <c r="E21" s="13"/>
      <c r="F21" s="13"/>
      <c r="G21" s="13"/>
      <c r="H21" s="13"/>
      <c r="I21" s="12"/>
      <c r="J21" s="13"/>
      <c r="K21" s="13"/>
      <c r="L21" s="12"/>
      <c r="M21" s="12"/>
      <c r="N21" s="14"/>
      <c r="O21" s="14"/>
      <c r="P21" s="14"/>
    </row>
    <row r="22" spans="1:16" s="4" customFormat="1" ht="15.75">
      <c r="A22" s="61" t="s">
        <v>36</v>
      </c>
      <c r="B22" s="62"/>
      <c r="C22" s="15">
        <v>10</v>
      </c>
      <c r="D22" s="12">
        <f>E22+M22</f>
        <v>638</v>
      </c>
      <c r="E22" s="13">
        <f>SUM(F22:H22)</f>
        <v>638</v>
      </c>
      <c r="F22" s="13">
        <v>321</v>
      </c>
      <c r="G22" s="13">
        <v>302</v>
      </c>
      <c r="H22" s="13">
        <v>15</v>
      </c>
      <c r="I22" s="12">
        <v>274</v>
      </c>
      <c r="J22" s="13"/>
      <c r="K22" s="13"/>
      <c r="L22" s="12">
        <v>496</v>
      </c>
      <c r="M22" s="12"/>
      <c r="N22" s="14"/>
      <c r="O22" s="14"/>
      <c r="P22" s="14"/>
    </row>
    <row r="23" spans="1:19" s="4" customFormat="1" ht="15.75">
      <c r="A23" s="61" t="s">
        <v>37</v>
      </c>
      <c r="B23" s="62"/>
      <c r="C23" s="15">
        <v>11</v>
      </c>
      <c r="D23" s="12"/>
      <c r="E23" s="13"/>
      <c r="F23" s="13"/>
      <c r="G23" s="13"/>
      <c r="H23" s="13"/>
      <c r="I23" s="12"/>
      <c r="J23" s="13"/>
      <c r="K23" s="13"/>
      <c r="L23" s="12"/>
      <c r="M23" s="12"/>
      <c r="N23" s="14"/>
      <c r="O23" s="14"/>
      <c r="P23" s="14"/>
      <c r="S23" s="14"/>
    </row>
    <row r="24" spans="1:19" s="4" customFormat="1" ht="15.75">
      <c r="A24" s="49" t="s">
        <v>56</v>
      </c>
      <c r="B24" s="41"/>
      <c r="C24" s="15">
        <v>12</v>
      </c>
      <c r="D24" s="12">
        <f>E24+M24</f>
        <v>576</v>
      </c>
      <c r="E24" s="13">
        <f>SUM(F24:H24)</f>
        <v>576</v>
      </c>
      <c r="F24" s="13">
        <v>274</v>
      </c>
      <c r="G24" s="13">
        <v>302</v>
      </c>
      <c r="H24" s="13"/>
      <c r="I24" s="12">
        <v>508</v>
      </c>
      <c r="J24" s="13"/>
      <c r="K24" s="13"/>
      <c r="L24" s="12">
        <v>576</v>
      </c>
      <c r="M24" s="12"/>
      <c r="N24" s="14"/>
      <c r="O24" s="14"/>
      <c r="P24" s="14"/>
      <c r="S24" s="14"/>
    </row>
    <row r="25" spans="1:16" s="4" customFormat="1" ht="15.75">
      <c r="A25" s="49" t="s">
        <v>38</v>
      </c>
      <c r="B25" s="41"/>
      <c r="C25" s="15">
        <v>13</v>
      </c>
      <c r="D25" s="12"/>
      <c r="E25" s="13"/>
      <c r="F25" s="13"/>
      <c r="G25" s="13"/>
      <c r="H25" s="13"/>
      <c r="I25" s="12"/>
      <c r="J25" s="13"/>
      <c r="K25" s="13"/>
      <c r="L25" s="12"/>
      <c r="M25" s="12"/>
      <c r="N25" s="14"/>
      <c r="O25" s="14"/>
      <c r="P25" s="14"/>
    </row>
    <row r="26" spans="1:16" s="4" customFormat="1" ht="30.75" customHeight="1">
      <c r="A26" s="76" t="s">
        <v>62</v>
      </c>
      <c r="B26" s="77"/>
      <c r="C26" s="15">
        <v>14</v>
      </c>
      <c r="D26" s="12">
        <f>E26+M26</f>
        <v>3439</v>
      </c>
      <c r="E26" s="13">
        <f>SUM(F26:H26)</f>
        <v>3310</v>
      </c>
      <c r="F26" s="13">
        <v>2216</v>
      </c>
      <c r="G26" s="13">
        <v>1075</v>
      </c>
      <c r="H26" s="13">
        <v>19</v>
      </c>
      <c r="I26" s="12">
        <v>654</v>
      </c>
      <c r="J26" s="13"/>
      <c r="K26" s="13"/>
      <c r="L26" s="12">
        <v>2626</v>
      </c>
      <c r="M26" s="12">
        <v>129</v>
      </c>
      <c r="N26" s="14"/>
      <c r="O26" s="14"/>
      <c r="P26" s="14"/>
    </row>
    <row r="27" spans="1:16" s="4" customFormat="1" ht="15.75">
      <c r="A27" s="61" t="s">
        <v>39</v>
      </c>
      <c r="B27" s="62"/>
      <c r="C27" s="15">
        <v>15</v>
      </c>
      <c r="D27" s="12">
        <f>E27+M27</f>
        <v>1306</v>
      </c>
      <c r="E27" s="13">
        <f>SUM(F27:H27)</f>
        <v>1306</v>
      </c>
      <c r="F27" s="13">
        <v>363</v>
      </c>
      <c r="G27" s="13">
        <v>724</v>
      </c>
      <c r="H27" s="13">
        <v>219</v>
      </c>
      <c r="I27" s="12"/>
      <c r="J27" s="13"/>
      <c r="K27" s="13"/>
      <c r="L27" s="12">
        <v>1225</v>
      </c>
      <c r="M27" s="12"/>
      <c r="N27" s="14"/>
      <c r="O27" s="14"/>
      <c r="P27" s="14"/>
    </row>
    <row r="28" spans="1:16" s="4" customFormat="1" ht="16.5" thickBot="1">
      <c r="A28" s="78" t="s">
        <v>40</v>
      </c>
      <c r="B28" s="79"/>
      <c r="C28" s="15">
        <v>16</v>
      </c>
      <c r="D28" s="12"/>
      <c r="E28" s="13"/>
      <c r="F28" s="13"/>
      <c r="G28" s="13"/>
      <c r="H28" s="13"/>
      <c r="I28" s="12"/>
      <c r="J28" s="13"/>
      <c r="K28" s="13"/>
      <c r="L28" s="12"/>
      <c r="M28" s="12"/>
      <c r="N28" s="14"/>
      <c r="O28" s="14"/>
      <c r="P28" s="14"/>
    </row>
    <row r="29" s="4" customFormat="1" ht="15" customHeight="1"/>
    <row r="30" spans="2:14" s="4" customFormat="1" ht="16.5" thickBot="1">
      <c r="B30" s="16"/>
      <c r="C30" s="87" t="s">
        <v>57</v>
      </c>
      <c r="D30" s="87"/>
      <c r="E30" s="87"/>
      <c r="F30" s="87"/>
      <c r="G30" s="87"/>
      <c r="H30" s="87"/>
      <c r="I30"/>
      <c r="J30" s="17"/>
      <c r="K30" s="17"/>
      <c r="L30" s="80" t="s">
        <v>58</v>
      </c>
      <c r="M30" s="80"/>
      <c r="N30" s="80"/>
    </row>
    <row r="31" s="4" customFormat="1" ht="15.75">
      <c r="G31" s="4" t="s">
        <v>41</v>
      </c>
    </row>
    <row r="32" spans="1:5" s="4" customFormat="1" ht="16.5" thickBot="1">
      <c r="A32" s="18"/>
      <c r="B32" s="18" t="s">
        <v>55</v>
      </c>
      <c r="C32" s="18"/>
      <c r="E32" s="19" t="s">
        <v>42</v>
      </c>
    </row>
    <row r="33" spans="1:9" s="4" customFormat="1" ht="15.75">
      <c r="A33" s="48" t="s">
        <v>43</v>
      </c>
      <c r="B33" s="48"/>
      <c r="I33" s="14"/>
    </row>
    <row r="34" s="4" customFormat="1" ht="15.75"/>
    <row r="35" s="4" customFormat="1" ht="15.75"/>
    <row r="36" s="4" customFormat="1" ht="15.75"/>
    <row r="37" s="4" customFormat="1" ht="15.75"/>
    <row r="38" s="4" customFormat="1" ht="15.75"/>
    <row r="39" s="4" customFormat="1" ht="15.75"/>
    <row r="40" s="4" customFormat="1" ht="15.75"/>
    <row r="41" s="4" customFormat="1" ht="15.75"/>
    <row r="42" s="4" customFormat="1" ht="15.75"/>
    <row r="43" s="4" customFormat="1" ht="15.75"/>
    <row r="44" s="4" customFormat="1" ht="15.75"/>
    <row r="45" s="4" customFormat="1" ht="15.75"/>
    <row r="46" s="4" customFormat="1" ht="15.75"/>
    <row r="47" s="4" customFormat="1" ht="15.75"/>
    <row r="48" s="4" customFormat="1" ht="15.75"/>
    <row r="49" s="4" customFormat="1" ht="15.75"/>
    <row r="50" s="4" customFormat="1" ht="15.75"/>
    <row r="51" s="4" customFormat="1" ht="15.75"/>
    <row r="52" s="4" customFormat="1" ht="15.75"/>
    <row r="53" s="4" customFormat="1" ht="15.75"/>
    <row r="54" s="4" customFormat="1" ht="15.75"/>
    <row r="55" s="4" customFormat="1" ht="15.75"/>
    <row r="56" s="4" customFormat="1" ht="15.75"/>
  </sheetData>
  <sheetProtection/>
  <mergeCells count="34">
    <mergeCell ref="A28:B28"/>
    <mergeCell ref="C30:H30"/>
    <mergeCell ref="A17:B17"/>
    <mergeCell ref="A18:B18"/>
    <mergeCell ref="A19:B19"/>
    <mergeCell ref="A20:B20"/>
    <mergeCell ref="A21:B21"/>
    <mergeCell ref="A22:B22"/>
    <mergeCell ref="A23:B23"/>
    <mergeCell ref="A26:B26"/>
    <mergeCell ref="A27:B27"/>
    <mergeCell ref="A11:B11"/>
    <mergeCell ref="A12:B12"/>
    <mergeCell ref="A13:B13"/>
    <mergeCell ref="A14:B14"/>
    <mergeCell ref="A15:B15"/>
    <mergeCell ref="A16:B16"/>
    <mergeCell ref="L5:L10"/>
    <mergeCell ref="M5:M10"/>
    <mergeCell ref="D6:D10"/>
    <mergeCell ref="E6:E10"/>
    <mergeCell ref="F6:F10"/>
    <mergeCell ref="G6:G10"/>
    <mergeCell ref="H6:H10"/>
    <mergeCell ref="L30:N30"/>
    <mergeCell ref="D3:E3"/>
    <mergeCell ref="C4:F4"/>
    <mergeCell ref="A5:B10"/>
    <mergeCell ref="C5:C10"/>
    <mergeCell ref="D5:E5"/>
    <mergeCell ref="F5:H5"/>
    <mergeCell ref="I5:I10"/>
    <mergeCell ref="J5:J10"/>
    <mergeCell ref="K5:K10"/>
  </mergeCells>
  <printOptions/>
  <pageMargins left="0.984251968503937" right="0.7480314960629921" top="0.4330708661417323" bottom="0.5511811023622047" header="0.3" footer="0.5118110236220472"/>
  <pageSetup horizontalDpi="300" verticalDpi="3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M39"/>
  <sheetViews>
    <sheetView view="pageBreakPreview" zoomScale="75" zoomScaleSheetLayoutView="75" zoomScalePageLayoutView="0" workbookViewId="0" topLeftCell="A1">
      <selection activeCell="G21" sqref="G21"/>
    </sheetView>
  </sheetViews>
  <sheetFormatPr defaultColWidth="9.00390625" defaultRowHeight="12.75"/>
  <cols>
    <col min="1" max="1" width="4.375" style="0" customWidth="1"/>
    <col min="3" max="3" width="29.25390625" style="0" customWidth="1"/>
    <col min="4" max="4" width="4.875" style="0" customWidth="1"/>
    <col min="5" max="5" width="10.25390625" style="0" customWidth="1"/>
    <col min="6" max="6" width="14.625" style="0" customWidth="1"/>
    <col min="7" max="7" width="10.25390625" style="0" customWidth="1"/>
    <col min="8" max="8" width="9.25390625" style="0" customWidth="1"/>
    <col min="9" max="9" width="8.75390625" style="0" customWidth="1"/>
    <col min="10" max="10" width="0" style="0" hidden="1" customWidth="1"/>
    <col min="11" max="11" width="1.875" style="0" hidden="1" customWidth="1"/>
    <col min="13" max="13" width="10.625" style="0" customWidth="1"/>
  </cols>
  <sheetData>
    <row r="1" ht="46.5" customHeight="1"/>
    <row r="2" spans="2:13" ht="18.75">
      <c r="B2" s="63" t="s">
        <v>44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2:13" ht="18.75">
      <c r="B3" s="63" t="s">
        <v>45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2:13" ht="15.75">
      <c r="B4" s="64" t="s">
        <v>46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</row>
    <row r="5" spans="2:13" ht="15.75">
      <c r="B5" s="64" t="s">
        <v>60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</row>
    <row r="6" spans="2:10" ht="12.75">
      <c r="B6" s="1"/>
      <c r="H6" s="20"/>
      <c r="I6" s="2"/>
      <c r="J6" s="21"/>
    </row>
    <row r="7" spans="2:10" ht="15.75">
      <c r="B7" s="4" t="s">
        <v>61</v>
      </c>
      <c r="H7" s="20"/>
      <c r="I7" s="2"/>
      <c r="J7" s="21"/>
    </row>
    <row r="8" spans="2:13" ht="39" customHeight="1">
      <c r="B8" s="4"/>
      <c r="G8" s="65" t="s">
        <v>64</v>
      </c>
      <c r="H8" s="65"/>
      <c r="I8" s="65"/>
      <c r="J8" s="65"/>
      <c r="K8" s="65"/>
      <c r="L8" s="65"/>
      <c r="M8" s="65"/>
    </row>
    <row r="9" spans="2:13" ht="30" customHeight="1">
      <c r="B9" s="65" t="s">
        <v>65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</row>
    <row r="10" spans="2:13" ht="16.5" thickBot="1">
      <c r="B10" s="4"/>
      <c r="C10" s="4"/>
      <c r="D10" s="4"/>
      <c r="E10" s="45" t="s">
        <v>47</v>
      </c>
      <c r="F10" s="45"/>
      <c r="G10" s="46"/>
      <c r="H10" s="46"/>
      <c r="I10" s="4"/>
      <c r="J10" s="4"/>
      <c r="K10" s="4"/>
      <c r="L10" s="4"/>
      <c r="M10" s="4"/>
    </row>
    <row r="11" spans="2:13" s="27" customFormat="1" ht="12.75" customHeight="1" thickBot="1">
      <c r="B11" s="75" t="s">
        <v>1</v>
      </c>
      <c r="C11" s="75"/>
      <c r="D11" s="54" t="s">
        <v>2</v>
      </c>
      <c r="E11" s="55" t="s">
        <v>48</v>
      </c>
      <c r="F11" s="66" t="s">
        <v>49</v>
      </c>
      <c r="G11" s="56" t="s">
        <v>50</v>
      </c>
      <c r="H11" s="57" t="s">
        <v>51</v>
      </c>
      <c r="I11" s="52" t="s">
        <v>52</v>
      </c>
      <c r="J11" s="56" t="s">
        <v>53</v>
      </c>
      <c r="K11" s="60" t="s">
        <v>54</v>
      </c>
      <c r="L11" s="69"/>
      <c r="M11" s="51"/>
    </row>
    <row r="12" spans="2:13" s="27" customFormat="1" ht="12.75" customHeight="1" thickBot="1">
      <c r="B12" s="75"/>
      <c r="C12" s="75"/>
      <c r="D12" s="54"/>
      <c r="E12" s="55"/>
      <c r="F12" s="67"/>
      <c r="G12" s="56"/>
      <c r="H12" s="58"/>
      <c r="I12" s="53"/>
      <c r="J12" s="56"/>
      <c r="K12" s="60"/>
      <c r="L12" s="69"/>
      <c r="M12" s="51"/>
    </row>
    <row r="13" spans="2:13" s="27" customFormat="1" ht="13.5" customHeight="1" thickBot="1">
      <c r="B13" s="75"/>
      <c r="C13" s="75"/>
      <c r="D13" s="54"/>
      <c r="E13" s="55"/>
      <c r="F13" s="67"/>
      <c r="G13" s="56"/>
      <c r="H13" s="58"/>
      <c r="I13" s="53"/>
      <c r="J13" s="56"/>
      <c r="K13" s="60"/>
      <c r="L13" s="69"/>
      <c r="M13" s="51"/>
    </row>
    <row r="14" spans="2:13" s="27" customFormat="1" ht="13.5" customHeight="1" thickBot="1">
      <c r="B14" s="75"/>
      <c r="C14" s="75"/>
      <c r="D14" s="54"/>
      <c r="E14" s="55"/>
      <c r="F14" s="67"/>
      <c r="G14" s="56"/>
      <c r="H14" s="58"/>
      <c r="I14" s="53"/>
      <c r="J14" s="56"/>
      <c r="K14" s="60"/>
      <c r="L14" s="69"/>
      <c r="M14" s="51"/>
    </row>
    <row r="15" spans="2:13" s="27" customFormat="1" ht="13.5" customHeight="1" thickBot="1">
      <c r="B15" s="75"/>
      <c r="C15" s="75"/>
      <c r="D15" s="54"/>
      <c r="E15" s="55"/>
      <c r="F15" s="67"/>
      <c r="G15" s="56"/>
      <c r="H15" s="58"/>
      <c r="I15" s="53"/>
      <c r="J15" s="56"/>
      <c r="K15" s="60"/>
      <c r="L15" s="69"/>
      <c r="M15" s="51"/>
    </row>
    <row r="16" spans="2:13" s="27" customFormat="1" ht="68.25" customHeight="1" thickBot="1">
      <c r="B16" s="75"/>
      <c r="C16" s="75"/>
      <c r="D16" s="54"/>
      <c r="E16" s="55"/>
      <c r="F16" s="68"/>
      <c r="G16" s="56"/>
      <c r="H16" s="59"/>
      <c r="I16" s="53"/>
      <c r="J16" s="56"/>
      <c r="K16" s="60"/>
      <c r="L16" s="69"/>
      <c r="M16" s="51"/>
    </row>
    <row r="17" spans="2:13" s="27" customFormat="1" ht="16.5" thickBot="1">
      <c r="B17" s="74" t="s">
        <v>15</v>
      </c>
      <c r="C17" s="74"/>
      <c r="D17" s="26" t="s">
        <v>16</v>
      </c>
      <c r="E17" s="29">
        <v>1</v>
      </c>
      <c r="F17" s="47">
        <v>2</v>
      </c>
      <c r="G17" s="26">
        <v>3</v>
      </c>
      <c r="H17" s="28">
        <v>4</v>
      </c>
      <c r="I17" s="30">
        <v>5</v>
      </c>
      <c r="J17" s="31">
        <v>7</v>
      </c>
      <c r="K17" s="28">
        <v>8</v>
      </c>
      <c r="L17" s="32"/>
      <c r="M17" s="32"/>
    </row>
    <row r="18" spans="2:13" s="27" customFormat="1" ht="15.75">
      <c r="B18" s="70" t="s">
        <v>17</v>
      </c>
      <c r="C18" s="71"/>
      <c r="D18" s="33" t="s">
        <v>18</v>
      </c>
      <c r="E18" s="34">
        <f>E20+E21+E22+E24+E25+E28+E30+E32+E33+E34</f>
        <v>128</v>
      </c>
      <c r="F18" s="34">
        <f>F20+F21+F22+F24+F25+F28+F30+F32+F33+F34</f>
        <v>7589</v>
      </c>
      <c r="G18" s="34">
        <f>G20+G21+G22+G24+G25+G28+G30+G32+G33+G34</f>
        <v>4606</v>
      </c>
      <c r="H18" s="34">
        <f>H20+H21+H22+H24+H25+H28+H30+H32+H33+H34</f>
        <v>6426</v>
      </c>
      <c r="I18" s="34">
        <f>I20+I21+I22+I24+I25+I28+I30+I32+I33+I34</f>
        <v>357</v>
      </c>
      <c r="J18" s="34">
        <f>J20+J21+J22+J28+J30+J32+J33</f>
        <v>0</v>
      </c>
      <c r="K18" s="35">
        <f>K20+K21+K22+K28+K30+K32+K33</f>
        <v>0</v>
      </c>
      <c r="L18" s="36"/>
      <c r="M18" s="36"/>
    </row>
    <row r="19" spans="2:13" s="27" customFormat="1" ht="15.75">
      <c r="B19" s="61" t="s">
        <v>19</v>
      </c>
      <c r="C19" s="62"/>
      <c r="D19" s="37"/>
      <c r="E19" s="23"/>
      <c r="F19" s="23"/>
      <c r="G19" s="24"/>
      <c r="H19" s="24"/>
      <c r="I19" s="25"/>
      <c r="J19" s="38"/>
      <c r="K19" s="24"/>
      <c r="L19" s="36"/>
      <c r="M19" s="36"/>
    </row>
    <row r="20" spans="2:13" s="27" customFormat="1" ht="27" customHeight="1">
      <c r="B20" s="72" t="s">
        <v>20</v>
      </c>
      <c r="C20" s="73"/>
      <c r="D20" s="37" t="s">
        <v>21</v>
      </c>
      <c r="E20" s="39">
        <v>53</v>
      </c>
      <c r="F20" s="39">
        <v>4197</v>
      </c>
      <c r="G20" s="24">
        <v>2864</v>
      </c>
      <c r="H20" s="24">
        <v>3557</v>
      </c>
      <c r="I20" s="25">
        <v>221</v>
      </c>
      <c r="J20" s="39"/>
      <c r="K20" s="24"/>
      <c r="L20" s="36"/>
      <c r="M20" s="36"/>
    </row>
    <row r="21" spans="2:13" s="27" customFormat="1" ht="15.75">
      <c r="B21" s="61" t="s">
        <v>22</v>
      </c>
      <c r="C21" s="62"/>
      <c r="D21" s="37" t="s">
        <v>23</v>
      </c>
      <c r="E21" s="39">
        <v>58</v>
      </c>
      <c r="F21" s="39">
        <v>2622</v>
      </c>
      <c r="G21" s="22">
        <v>1319</v>
      </c>
      <c r="H21" s="24">
        <v>2348</v>
      </c>
      <c r="I21" s="25">
        <v>89</v>
      </c>
      <c r="J21" s="39"/>
      <c r="K21" s="24"/>
      <c r="L21" s="36"/>
      <c r="M21" s="36"/>
    </row>
    <row r="22" spans="2:13" s="27" customFormat="1" ht="15.75">
      <c r="B22" s="61" t="s">
        <v>24</v>
      </c>
      <c r="C22" s="62"/>
      <c r="D22" s="37" t="s">
        <v>25</v>
      </c>
      <c r="E22" s="23">
        <v>4</v>
      </c>
      <c r="F22" s="23">
        <v>147</v>
      </c>
      <c r="G22" s="24">
        <v>90</v>
      </c>
      <c r="H22" s="24">
        <v>104</v>
      </c>
      <c r="I22" s="25">
        <v>23</v>
      </c>
      <c r="J22" s="39"/>
      <c r="K22" s="24"/>
      <c r="L22" s="36"/>
      <c r="M22" s="36"/>
    </row>
    <row r="23" spans="2:13" s="27" customFormat="1" ht="15.75">
      <c r="B23" s="61" t="s">
        <v>26</v>
      </c>
      <c r="C23" s="62"/>
      <c r="D23" s="37" t="s">
        <v>27</v>
      </c>
      <c r="E23" s="23"/>
      <c r="F23" s="23"/>
      <c r="G23" s="24"/>
      <c r="H23" s="24"/>
      <c r="I23" s="25"/>
      <c r="J23" s="39"/>
      <c r="K23" s="24"/>
      <c r="L23" s="36"/>
      <c r="M23" s="36"/>
    </row>
    <row r="24" spans="2:13" s="27" customFormat="1" ht="15.75">
      <c r="B24" s="61" t="s">
        <v>28</v>
      </c>
      <c r="C24" s="62"/>
      <c r="D24" s="37" t="s">
        <v>29</v>
      </c>
      <c r="E24" s="23"/>
      <c r="F24" s="23"/>
      <c r="G24" s="24"/>
      <c r="H24" s="24"/>
      <c r="I24" s="25"/>
      <c r="J24" s="39"/>
      <c r="K24" s="24"/>
      <c r="L24" s="36"/>
      <c r="M24" s="36"/>
    </row>
    <row r="25" spans="2:13" s="27" customFormat="1" ht="15.75">
      <c r="B25" s="61" t="s">
        <v>30</v>
      </c>
      <c r="C25" s="62"/>
      <c r="D25" s="37" t="s">
        <v>31</v>
      </c>
      <c r="E25" s="23">
        <v>6</v>
      </c>
      <c r="F25" s="23">
        <v>485</v>
      </c>
      <c r="G25" s="24">
        <v>301</v>
      </c>
      <c r="H25" s="24">
        <v>309</v>
      </c>
      <c r="I25" s="25">
        <v>14</v>
      </c>
      <c r="J25" s="39"/>
      <c r="K25" s="24"/>
      <c r="L25" s="36"/>
      <c r="M25" s="36"/>
    </row>
    <row r="26" spans="2:13" s="27" customFormat="1" ht="15.75">
      <c r="B26" s="61" t="s">
        <v>32</v>
      </c>
      <c r="C26" s="62"/>
      <c r="D26" s="37" t="s">
        <v>33</v>
      </c>
      <c r="E26" s="23"/>
      <c r="F26" s="23"/>
      <c r="G26" s="24"/>
      <c r="H26" s="24"/>
      <c r="I26" s="25"/>
      <c r="J26" s="39"/>
      <c r="K26" s="24"/>
      <c r="L26" s="36"/>
      <c r="M26" s="36"/>
    </row>
    <row r="27" spans="2:13" s="27" customFormat="1" ht="15.75">
      <c r="B27" s="61" t="s">
        <v>34</v>
      </c>
      <c r="C27" s="62"/>
      <c r="D27" s="37" t="s">
        <v>35</v>
      </c>
      <c r="E27" s="23"/>
      <c r="F27" s="23"/>
      <c r="G27" s="24"/>
      <c r="H27" s="24"/>
      <c r="I27" s="25"/>
      <c r="J27" s="39"/>
      <c r="K27" s="24"/>
      <c r="L27" s="36"/>
      <c r="M27" s="36"/>
    </row>
    <row r="28" spans="2:13" s="27" customFormat="1" ht="15.75">
      <c r="B28" s="61" t="s">
        <v>36</v>
      </c>
      <c r="C28" s="62"/>
      <c r="D28" s="40">
        <v>10</v>
      </c>
      <c r="E28" s="23">
        <v>1</v>
      </c>
      <c r="F28" s="23">
        <v>25</v>
      </c>
      <c r="G28" s="24">
        <v>10</v>
      </c>
      <c r="H28" s="24">
        <v>19</v>
      </c>
      <c r="I28" s="25"/>
      <c r="J28" s="39"/>
      <c r="K28" s="24"/>
      <c r="L28" s="36"/>
      <c r="M28" s="36"/>
    </row>
    <row r="29" spans="2:13" s="27" customFormat="1" ht="15.75">
      <c r="B29" s="61" t="s">
        <v>37</v>
      </c>
      <c r="C29" s="62"/>
      <c r="D29" s="40">
        <v>11</v>
      </c>
      <c r="E29" s="23"/>
      <c r="F29" s="23"/>
      <c r="G29" s="24"/>
      <c r="H29" s="24"/>
      <c r="I29" s="25"/>
      <c r="J29" s="39"/>
      <c r="K29" s="24"/>
      <c r="L29" s="36"/>
      <c r="M29" s="36"/>
    </row>
    <row r="30" spans="2:13" s="27" customFormat="1" ht="15.75">
      <c r="B30" s="49" t="s">
        <v>56</v>
      </c>
      <c r="C30" s="41"/>
      <c r="D30" s="40">
        <v>12</v>
      </c>
      <c r="E30" s="23">
        <v>1</v>
      </c>
      <c r="F30" s="23">
        <v>13</v>
      </c>
      <c r="G30" s="24">
        <v>10</v>
      </c>
      <c r="H30" s="24">
        <v>13</v>
      </c>
      <c r="I30" s="25"/>
      <c r="J30" s="39"/>
      <c r="K30" s="24"/>
      <c r="L30" s="36"/>
      <c r="M30" s="36"/>
    </row>
    <row r="31" spans="2:13" s="27" customFormat="1" ht="15.75">
      <c r="B31" s="49" t="s">
        <v>38</v>
      </c>
      <c r="C31" s="41"/>
      <c r="D31" s="40">
        <v>13</v>
      </c>
      <c r="E31" s="23"/>
      <c r="F31" s="23"/>
      <c r="G31" s="24"/>
      <c r="H31" s="24"/>
      <c r="I31" s="25"/>
      <c r="J31" s="39"/>
      <c r="K31" s="24"/>
      <c r="L31" s="36"/>
      <c r="M31" s="36"/>
    </row>
    <row r="32" spans="2:13" s="27" customFormat="1" ht="28.5" customHeight="1">
      <c r="B32" s="76" t="s">
        <v>67</v>
      </c>
      <c r="C32" s="77"/>
      <c r="D32" s="40">
        <v>14</v>
      </c>
      <c r="E32" s="23">
        <v>2</v>
      </c>
      <c r="F32" s="23">
        <v>66</v>
      </c>
      <c r="G32" s="50"/>
      <c r="H32" s="24">
        <v>45</v>
      </c>
      <c r="I32" s="25">
        <v>6</v>
      </c>
      <c r="J32" s="39"/>
      <c r="K32" s="24"/>
      <c r="L32" s="36"/>
      <c r="M32" s="36"/>
    </row>
    <row r="33" spans="2:13" s="27" customFormat="1" ht="15.75">
      <c r="B33" s="61" t="s">
        <v>39</v>
      </c>
      <c r="C33" s="62"/>
      <c r="D33" s="40">
        <v>15</v>
      </c>
      <c r="E33" s="23">
        <v>1</v>
      </c>
      <c r="F33" s="23">
        <v>19</v>
      </c>
      <c r="G33" s="44"/>
      <c r="H33" s="24">
        <v>18</v>
      </c>
      <c r="I33" s="25"/>
      <c r="J33" s="39"/>
      <c r="K33" s="24"/>
      <c r="L33" s="36"/>
      <c r="M33" s="36"/>
    </row>
    <row r="34" spans="2:13" s="27" customFormat="1" ht="16.5" thickBot="1">
      <c r="B34" s="78" t="s">
        <v>66</v>
      </c>
      <c r="C34" s="79"/>
      <c r="D34" s="40">
        <v>16</v>
      </c>
      <c r="E34" s="23">
        <v>2</v>
      </c>
      <c r="F34" s="23">
        <v>15</v>
      </c>
      <c r="G34" s="24">
        <v>12</v>
      </c>
      <c r="H34" s="24">
        <v>13</v>
      </c>
      <c r="I34" s="25">
        <v>4</v>
      </c>
      <c r="J34" s="39"/>
      <c r="K34" s="24"/>
      <c r="L34" s="36"/>
      <c r="M34" s="36"/>
    </row>
    <row r="35" s="27" customFormat="1" ht="12.75">
      <c r="B35" s="42"/>
    </row>
    <row r="36" s="27" customFormat="1" ht="12.75">
      <c r="B36" s="42"/>
    </row>
    <row r="37" s="27" customFormat="1" ht="12.75"/>
    <row r="38" s="27" customFormat="1" ht="12.75"/>
    <row r="39" s="27" customFormat="1" ht="12.75">
      <c r="D39" s="43"/>
    </row>
    <row r="40" s="27" customFormat="1" ht="12.75"/>
    <row r="41" s="27" customFormat="1" ht="12.75"/>
    <row r="42" s="27" customFormat="1" ht="12.75"/>
  </sheetData>
  <sheetProtection/>
  <mergeCells count="33">
    <mergeCell ref="B32:C32"/>
    <mergeCell ref="B33:C33"/>
    <mergeCell ref="B34:C34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M11:M16"/>
    <mergeCell ref="B17:C17"/>
    <mergeCell ref="B11:C16"/>
    <mergeCell ref="D11:D16"/>
    <mergeCell ref="E11:E16"/>
    <mergeCell ref="F11:F16"/>
    <mergeCell ref="G11:G16"/>
    <mergeCell ref="H11:H16"/>
    <mergeCell ref="I11:I16"/>
    <mergeCell ref="J11:J16"/>
    <mergeCell ref="B2:M2"/>
    <mergeCell ref="B3:M3"/>
    <mergeCell ref="B4:M4"/>
    <mergeCell ref="B5:M5"/>
    <mergeCell ref="G8:M8"/>
    <mergeCell ref="B9:M9"/>
    <mergeCell ref="K11:K16"/>
    <mergeCell ref="L11:L16"/>
  </mergeCells>
  <printOptions horizontalCentered="1"/>
  <pageMargins left="0.5118110236220472" right="0.2755905511811024" top="0.1968503937007874" bottom="0.1968503937007874" header="0.2362204724409449" footer="0.1968503937007874"/>
  <pageSetup horizontalDpi="300" verticalDpi="3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3:S33"/>
  <sheetViews>
    <sheetView view="pageBreakPreview" zoomScale="75" zoomScaleSheetLayoutView="75" zoomScalePageLayoutView="0" workbookViewId="0" topLeftCell="A1">
      <selection activeCell="A1" sqref="A1:M16384"/>
    </sheetView>
  </sheetViews>
  <sheetFormatPr defaultColWidth="9.00390625" defaultRowHeight="12.75"/>
  <cols>
    <col min="2" max="2" width="24.75390625" style="0" customWidth="1"/>
    <col min="3" max="3" width="5.125" style="0" customWidth="1"/>
    <col min="4" max="4" width="12.875" style="0" customWidth="1"/>
    <col min="5" max="5" width="12.75390625" style="0" customWidth="1"/>
    <col min="6" max="6" width="9.25390625" style="0" customWidth="1"/>
    <col min="8" max="8" width="13.625" style="0" customWidth="1"/>
    <col min="9" max="9" width="11.75390625" style="0" customWidth="1"/>
    <col min="10" max="11" width="0" style="0" hidden="1" customWidth="1"/>
    <col min="12" max="12" width="9.875" style="0" customWidth="1"/>
    <col min="13" max="13" width="13.00390625" style="0" customWidth="1"/>
  </cols>
  <sheetData>
    <row r="2" ht="3" customHeight="1"/>
    <row r="3" spans="4:8" ht="12.75" hidden="1">
      <c r="D3" s="81"/>
      <c r="E3" s="81"/>
      <c r="F3" s="3"/>
      <c r="G3" s="3"/>
      <c r="H3" s="3"/>
    </row>
    <row r="4" spans="3:8" s="4" customFormat="1" ht="16.5" customHeight="1" thickBot="1">
      <c r="C4" s="82" t="s">
        <v>0</v>
      </c>
      <c r="D4" s="82"/>
      <c r="E4" s="82"/>
      <c r="F4" s="82"/>
      <c r="G4" s="5"/>
      <c r="H4" s="5"/>
    </row>
    <row r="5" spans="1:13" s="4" customFormat="1" ht="12.75" customHeight="1" thickBot="1">
      <c r="A5" s="83" t="s">
        <v>1</v>
      </c>
      <c r="B5" s="83"/>
      <c r="C5" s="84" t="s">
        <v>2</v>
      </c>
      <c r="D5" s="85" t="s">
        <v>3</v>
      </c>
      <c r="E5" s="85"/>
      <c r="F5" s="85" t="s">
        <v>4</v>
      </c>
      <c r="G5" s="85"/>
      <c r="H5" s="85"/>
      <c r="I5" s="85" t="s">
        <v>5</v>
      </c>
      <c r="J5" s="85" t="s">
        <v>6</v>
      </c>
      <c r="K5" s="84" t="s">
        <v>7</v>
      </c>
      <c r="L5" s="85" t="s">
        <v>8</v>
      </c>
      <c r="M5" s="85" t="s">
        <v>9</v>
      </c>
    </row>
    <row r="6" spans="1:13" s="4" customFormat="1" ht="12.75" customHeight="1" thickBot="1">
      <c r="A6" s="83"/>
      <c r="B6" s="83"/>
      <c r="C6" s="84"/>
      <c r="D6" s="85" t="s">
        <v>10</v>
      </c>
      <c r="E6" s="85" t="s">
        <v>11</v>
      </c>
      <c r="F6" s="85" t="s">
        <v>12</v>
      </c>
      <c r="G6" s="85" t="s">
        <v>13</v>
      </c>
      <c r="H6" s="85" t="s">
        <v>14</v>
      </c>
      <c r="I6" s="85"/>
      <c r="J6" s="85"/>
      <c r="K6" s="84"/>
      <c r="L6" s="85"/>
      <c r="M6" s="85"/>
    </row>
    <row r="7" spans="1:13" s="4" customFormat="1" ht="16.5" thickBot="1">
      <c r="A7" s="83"/>
      <c r="B7" s="83"/>
      <c r="C7" s="84"/>
      <c r="D7" s="85"/>
      <c r="E7" s="85"/>
      <c r="F7" s="85"/>
      <c r="G7" s="85"/>
      <c r="H7" s="85"/>
      <c r="I7" s="85"/>
      <c r="J7" s="85"/>
      <c r="K7" s="84"/>
      <c r="L7" s="85"/>
      <c r="M7" s="85"/>
    </row>
    <row r="8" spans="1:13" s="4" customFormat="1" ht="16.5" thickBot="1">
      <c r="A8" s="83"/>
      <c r="B8" s="83"/>
      <c r="C8" s="84"/>
      <c r="D8" s="85"/>
      <c r="E8" s="85"/>
      <c r="F8" s="85"/>
      <c r="G8" s="85"/>
      <c r="H8" s="85"/>
      <c r="I8" s="85"/>
      <c r="J8" s="85"/>
      <c r="K8" s="84"/>
      <c r="L8" s="85"/>
      <c r="M8" s="85"/>
    </row>
    <row r="9" spans="1:13" s="4" customFormat="1" ht="16.5" thickBot="1">
      <c r="A9" s="83"/>
      <c r="B9" s="83"/>
      <c r="C9" s="84"/>
      <c r="D9" s="85"/>
      <c r="E9" s="85"/>
      <c r="F9" s="85"/>
      <c r="G9" s="85"/>
      <c r="H9" s="85"/>
      <c r="I9" s="85"/>
      <c r="J9" s="85"/>
      <c r="K9" s="84"/>
      <c r="L9" s="85"/>
      <c r="M9" s="85"/>
    </row>
    <row r="10" spans="1:17" s="4" customFormat="1" ht="48.75" customHeight="1" thickBot="1">
      <c r="A10" s="83"/>
      <c r="B10" s="83"/>
      <c r="C10" s="84"/>
      <c r="D10" s="85"/>
      <c r="E10" s="85"/>
      <c r="F10" s="85"/>
      <c r="G10" s="85"/>
      <c r="H10" s="85"/>
      <c r="I10" s="85"/>
      <c r="J10" s="85"/>
      <c r="K10" s="84"/>
      <c r="L10" s="85"/>
      <c r="M10" s="85"/>
      <c r="Q10" s="7"/>
    </row>
    <row r="11" spans="1:13" s="4" customFormat="1" ht="16.5" thickBot="1">
      <c r="A11" s="86" t="s">
        <v>15</v>
      </c>
      <c r="B11" s="86"/>
      <c r="C11" s="6" t="s">
        <v>16</v>
      </c>
      <c r="D11" s="6">
        <v>1</v>
      </c>
      <c r="E11" s="6">
        <v>2</v>
      </c>
      <c r="F11" s="6">
        <v>3</v>
      </c>
      <c r="G11" s="6">
        <v>4</v>
      </c>
      <c r="H11" s="6">
        <v>5</v>
      </c>
      <c r="I11" s="6">
        <v>6</v>
      </c>
      <c r="J11" s="6">
        <v>7</v>
      </c>
      <c r="K11" s="8">
        <v>8</v>
      </c>
      <c r="L11" s="8">
        <v>7</v>
      </c>
      <c r="M11" s="6">
        <v>8</v>
      </c>
    </row>
    <row r="12" spans="1:14" s="4" customFormat="1" ht="15.75">
      <c r="A12" s="70" t="s">
        <v>17</v>
      </c>
      <c r="B12" s="71"/>
      <c r="C12" s="9" t="s">
        <v>18</v>
      </c>
      <c r="D12" s="10">
        <f aca="true" t="shared" si="0" ref="D12:M12">SUM(D14:D28)</f>
        <v>622577</v>
      </c>
      <c r="E12" s="10">
        <f t="shared" si="0"/>
        <v>614443</v>
      </c>
      <c r="F12" s="10">
        <f t="shared" si="0"/>
        <v>325197</v>
      </c>
      <c r="G12" s="10">
        <f t="shared" si="0"/>
        <v>252136</v>
      </c>
      <c r="H12" s="10">
        <f t="shared" si="0"/>
        <v>37110</v>
      </c>
      <c r="I12" s="10">
        <f t="shared" si="0"/>
        <v>469301</v>
      </c>
      <c r="J12" s="10">
        <f t="shared" si="0"/>
        <v>0</v>
      </c>
      <c r="K12" s="10">
        <f t="shared" si="0"/>
        <v>0</v>
      </c>
      <c r="L12" s="10">
        <f t="shared" si="0"/>
        <v>530248</v>
      </c>
      <c r="M12" s="10">
        <f t="shared" si="0"/>
        <v>8134</v>
      </c>
      <c r="N12" s="14"/>
    </row>
    <row r="13" spans="1:14" s="4" customFormat="1" ht="15.75">
      <c r="A13" s="61" t="s">
        <v>19</v>
      </c>
      <c r="B13" s="62"/>
      <c r="C13" s="11"/>
      <c r="D13" s="12"/>
      <c r="E13" s="12"/>
      <c r="F13" s="13"/>
      <c r="G13" s="13"/>
      <c r="H13" s="13"/>
      <c r="I13" s="12"/>
      <c r="J13" s="13"/>
      <c r="K13" s="13"/>
      <c r="L13" s="12"/>
      <c r="M13" s="12"/>
      <c r="N13" s="14"/>
    </row>
    <row r="14" spans="1:16" s="4" customFormat="1" ht="27.75" customHeight="1">
      <c r="A14" s="72" t="s">
        <v>20</v>
      </c>
      <c r="B14" s="73"/>
      <c r="C14" s="11" t="s">
        <v>21</v>
      </c>
      <c r="D14" s="12">
        <f>E14+M14</f>
        <v>383306</v>
      </c>
      <c r="E14" s="13">
        <f>SUM(F14:H14)</f>
        <v>378559</v>
      </c>
      <c r="F14" s="13">
        <f>103852+93092</f>
        <v>196944</v>
      </c>
      <c r="G14" s="13">
        <f>75253+81880</f>
        <v>157133</v>
      </c>
      <c r="H14" s="13">
        <f>714+23768</f>
        <v>24482</v>
      </c>
      <c r="I14" s="12">
        <v>315517</v>
      </c>
      <c r="J14" s="13"/>
      <c r="K14" s="13"/>
      <c r="L14" s="12">
        <f>154951+171144</f>
        <v>326095</v>
      </c>
      <c r="M14" s="12">
        <f>2193+2554</f>
        <v>4747</v>
      </c>
      <c r="N14" s="14"/>
      <c r="O14" s="14"/>
      <c r="P14" s="14"/>
    </row>
    <row r="15" spans="1:16" s="4" customFormat="1" ht="15.75">
      <c r="A15" s="61" t="s">
        <v>22</v>
      </c>
      <c r="B15" s="62"/>
      <c r="C15" s="11" t="s">
        <v>23</v>
      </c>
      <c r="D15" s="12">
        <f>E15+M15</f>
        <v>173287</v>
      </c>
      <c r="E15" s="13">
        <f>SUM(F15:H15)</f>
        <v>171518</v>
      </c>
      <c r="F15" s="13">
        <f>48993+43373</f>
        <v>92366</v>
      </c>
      <c r="G15" s="13">
        <f>31458+37795</f>
        <v>69253</v>
      </c>
      <c r="H15" s="13">
        <f>333+9566</f>
        <v>9899</v>
      </c>
      <c r="I15" s="12">
        <v>108618</v>
      </c>
      <c r="J15" s="13"/>
      <c r="K15" s="13"/>
      <c r="L15" s="12">
        <f>75424+84796</f>
        <v>160220</v>
      </c>
      <c r="M15" s="12">
        <f>962+807</f>
        <v>1769</v>
      </c>
      <c r="N15" s="14"/>
      <c r="O15" s="14"/>
      <c r="P15" s="14"/>
    </row>
    <row r="16" spans="1:16" s="4" customFormat="1" ht="15.75">
      <c r="A16" s="61" t="s">
        <v>24</v>
      </c>
      <c r="B16" s="62"/>
      <c r="C16" s="11" t="s">
        <v>25</v>
      </c>
      <c r="D16" s="12">
        <f>E16+M16</f>
        <v>10814</v>
      </c>
      <c r="E16" s="13">
        <f>SUM(F16:H16)</f>
        <v>10056</v>
      </c>
      <c r="F16" s="13">
        <f>2595+2507</f>
        <v>5102</v>
      </c>
      <c r="G16" s="13">
        <f>2176+2328</f>
        <v>4504</v>
      </c>
      <c r="H16" s="13">
        <f>9+441</f>
        <v>450</v>
      </c>
      <c r="I16" s="12">
        <v>8430</v>
      </c>
      <c r="J16" s="13"/>
      <c r="K16" s="13"/>
      <c r="L16" s="12">
        <f>3428+3728</f>
        <v>7156</v>
      </c>
      <c r="M16" s="12">
        <f>382+376</f>
        <v>758</v>
      </c>
      <c r="N16" s="14"/>
      <c r="O16" s="14"/>
      <c r="P16" s="14"/>
    </row>
    <row r="17" spans="1:16" s="4" customFormat="1" ht="15.75">
      <c r="A17" s="61" t="s">
        <v>26</v>
      </c>
      <c r="B17" s="62"/>
      <c r="C17" s="11" t="s">
        <v>27</v>
      </c>
      <c r="D17" s="12"/>
      <c r="E17" s="13"/>
      <c r="F17" s="13"/>
      <c r="G17" s="13"/>
      <c r="H17" s="13"/>
      <c r="I17" s="12"/>
      <c r="J17" s="13"/>
      <c r="K17" s="13"/>
      <c r="L17" s="12"/>
      <c r="M17" s="12"/>
      <c r="N17" s="14"/>
      <c r="O17" s="14"/>
      <c r="P17" s="14"/>
    </row>
    <row r="18" spans="1:16" s="4" customFormat="1" ht="15.75">
      <c r="A18" s="61" t="s">
        <v>28</v>
      </c>
      <c r="B18" s="62"/>
      <c r="C18" s="11" t="s">
        <v>29</v>
      </c>
      <c r="D18" s="12"/>
      <c r="E18" s="13"/>
      <c r="F18" s="13"/>
      <c r="G18" s="13"/>
      <c r="H18" s="13"/>
      <c r="I18" s="12"/>
      <c r="J18" s="13"/>
      <c r="K18" s="13"/>
      <c r="L18" s="12"/>
      <c r="M18" s="12"/>
      <c r="N18" s="14"/>
      <c r="O18" s="14"/>
      <c r="P18" s="14"/>
    </row>
    <row r="19" spans="1:16" s="4" customFormat="1" ht="15.75">
      <c r="A19" s="61" t="s">
        <v>30</v>
      </c>
      <c r="B19" s="62"/>
      <c r="C19" s="11" t="s">
        <v>31</v>
      </c>
      <c r="D19" s="12">
        <f>E19+M19</f>
        <v>42839</v>
      </c>
      <c r="E19" s="13">
        <f>SUM(F19:H19)</f>
        <v>42218</v>
      </c>
      <c r="F19" s="13">
        <f>12449+13082</f>
        <v>25531</v>
      </c>
      <c r="G19" s="13">
        <f>7537+7827</f>
        <v>15364</v>
      </c>
      <c r="H19" s="13">
        <f>221+1102</f>
        <v>1323</v>
      </c>
      <c r="I19" s="12">
        <v>33377</v>
      </c>
      <c r="J19" s="13"/>
      <c r="K19" s="13"/>
      <c r="L19" s="12">
        <f>12598+14010</f>
        <v>26608</v>
      </c>
      <c r="M19" s="12">
        <f>263+358</f>
        <v>621</v>
      </c>
      <c r="N19" s="14"/>
      <c r="O19" s="14"/>
      <c r="P19" s="14"/>
    </row>
    <row r="20" spans="1:16" s="4" customFormat="1" ht="15.75">
      <c r="A20" s="61" t="s">
        <v>32</v>
      </c>
      <c r="B20" s="62"/>
      <c r="C20" s="11" t="s">
        <v>33</v>
      </c>
      <c r="D20" s="12"/>
      <c r="E20" s="13"/>
      <c r="F20" s="13"/>
      <c r="G20" s="13"/>
      <c r="H20" s="13"/>
      <c r="I20" s="12"/>
      <c r="J20" s="13"/>
      <c r="K20" s="13"/>
      <c r="L20" s="12"/>
      <c r="M20" s="12"/>
      <c r="N20" s="14"/>
      <c r="O20" s="14"/>
      <c r="P20" s="14"/>
    </row>
    <row r="21" spans="1:16" s="4" customFormat="1" ht="15.75">
      <c r="A21" s="61" t="s">
        <v>34</v>
      </c>
      <c r="B21" s="62"/>
      <c r="C21" s="11" t="s">
        <v>35</v>
      </c>
      <c r="D21" s="12"/>
      <c r="E21" s="13"/>
      <c r="F21" s="13"/>
      <c r="G21" s="13"/>
      <c r="H21" s="13"/>
      <c r="I21" s="12"/>
      <c r="J21" s="13"/>
      <c r="K21" s="13"/>
      <c r="L21" s="12"/>
      <c r="M21" s="12"/>
      <c r="N21" s="14"/>
      <c r="O21" s="14"/>
      <c r="P21" s="14"/>
    </row>
    <row r="22" spans="1:16" s="4" customFormat="1" ht="15.75">
      <c r="A22" s="61" t="s">
        <v>36</v>
      </c>
      <c r="B22" s="62"/>
      <c r="C22" s="15">
        <v>10</v>
      </c>
      <c r="D22" s="12">
        <f>E22+M22</f>
        <v>1315</v>
      </c>
      <c r="E22" s="13">
        <f>SUM(F22:H22)</f>
        <v>1315</v>
      </c>
      <c r="F22" s="13">
        <f>321+221</f>
        <v>542</v>
      </c>
      <c r="G22" s="13">
        <f>302+366</f>
        <v>668</v>
      </c>
      <c r="H22" s="13">
        <f>15+90</f>
        <v>105</v>
      </c>
      <c r="I22" s="12">
        <v>589</v>
      </c>
      <c r="J22" s="13"/>
      <c r="K22" s="13"/>
      <c r="L22" s="12">
        <f>496+475</f>
        <v>971</v>
      </c>
      <c r="M22" s="12"/>
      <c r="N22" s="14"/>
      <c r="O22" s="14"/>
      <c r="P22" s="14"/>
    </row>
    <row r="23" spans="1:19" s="4" customFormat="1" ht="15.75">
      <c r="A23" s="61" t="s">
        <v>37</v>
      </c>
      <c r="B23" s="62"/>
      <c r="C23" s="15">
        <v>11</v>
      </c>
      <c r="D23" s="12"/>
      <c r="E23" s="13"/>
      <c r="F23" s="13"/>
      <c r="G23" s="13"/>
      <c r="H23" s="13"/>
      <c r="I23" s="12"/>
      <c r="J23" s="13"/>
      <c r="K23" s="13"/>
      <c r="L23" s="12"/>
      <c r="M23" s="12"/>
      <c r="N23" s="14"/>
      <c r="O23" s="14"/>
      <c r="P23" s="14"/>
      <c r="S23" s="14"/>
    </row>
    <row r="24" spans="1:19" s="4" customFormat="1" ht="15.75">
      <c r="A24" s="49" t="s">
        <v>56</v>
      </c>
      <c r="B24" s="41"/>
      <c r="C24" s="15">
        <v>12</v>
      </c>
      <c r="D24" s="12">
        <f>E24+M24</f>
        <v>1180</v>
      </c>
      <c r="E24" s="13">
        <f>SUM(F24:H24)</f>
        <v>1180</v>
      </c>
      <c r="F24" s="13">
        <f>274+293</f>
        <v>567</v>
      </c>
      <c r="G24" s="13">
        <f>302+287</f>
        <v>589</v>
      </c>
      <c r="H24" s="13">
        <v>24</v>
      </c>
      <c r="I24" s="12">
        <v>1036</v>
      </c>
      <c r="J24" s="13"/>
      <c r="K24" s="13"/>
      <c r="L24" s="12">
        <f>576+603</f>
        <v>1179</v>
      </c>
      <c r="M24" s="12"/>
      <c r="N24" s="14"/>
      <c r="O24" s="14"/>
      <c r="P24" s="14"/>
      <c r="S24" s="14"/>
    </row>
    <row r="25" spans="1:16" s="4" customFormat="1" ht="15.75">
      <c r="A25" s="49" t="s">
        <v>38</v>
      </c>
      <c r="B25" s="41"/>
      <c r="C25" s="15">
        <v>13</v>
      </c>
      <c r="D25" s="12"/>
      <c r="E25" s="13"/>
      <c r="F25" s="13"/>
      <c r="G25" s="13"/>
      <c r="H25" s="13"/>
      <c r="I25" s="12"/>
      <c r="J25" s="13"/>
      <c r="K25" s="13"/>
      <c r="L25" s="12"/>
      <c r="M25" s="12"/>
      <c r="N25" s="14"/>
      <c r="O25" s="14"/>
      <c r="P25" s="14"/>
    </row>
    <row r="26" spans="1:16" s="4" customFormat="1" ht="30.75" customHeight="1">
      <c r="A26" s="76" t="s">
        <v>67</v>
      </c>
      <c r="B26" s="77"/>
      <c r="C26" s="15">
        <v>14</v>
      </c>
      <c r="D26" s="12">
        <f>E26+M26</f>
        <v>5380</v>
      </c>
      <c r="E26" s="13">
        <f>SUM(F26:H26)</f>
        <v>5341</v>
      </c>
      <c r="F26" s="13">
        <f>1828+792</f>
        <v>2620</v>
      </c>
      <c r="G26" s="13">
        <f>783+1804</f>
        <v>2587</v>
      </c>
      <c r="H26" s="13">
        <f>19+115</f>
        <v>134</v>
      </c>
      <c r="I26" s="12"/>
      <c r="J26" s="13"/>
      <c r="K26" s="13"/>
      <c r="L26" s="12">
        <f>2030+2080</f>
        <v>4110</v>
      </c>
      <c r="M26" s="12">
        <f>21+18</f>
        <v>39</v>
      </c>
      <c r="N26" s="14"/>
      <c r="O26" s="14"/>
      <c r="P26" s="14"/>
    </row>
    <row r="27" spans="1:16" s="4" customFormat="1" ht="15.75">
      <c r="A27" s="61" t="s">
        <v>39</v>
      </c>
      <c r="B27" s="62"/>
      <c r="C27" s="15">
        <v>15</v>
      </c>
      <c r="D27" s="12">
        <f>E27+M27</f>
        <v>2769</v>
      </c>
      <c r="E27" s="13">
        <f>SUM(F27:H27)</f>
        <v>2769</v>
      </c>
      <c r="F27" s="13">
        <f>363+330</f>
        <v>693</v>
      </c>
      <c r="G27" s="13">
        <f>724+741</f>
        <v>1465</v>
      </c>
      <c r="H27" s="13">
        <f>219+392</f>
        <v>611</v>
      </c>
      <c r="I27" s="12"/>
      <c r="J27" s="13"/>
      <c r="K27" s="13"/>
      <c r="L27" s="12">
        <f>1225+1403</f>
        <v>2628</v>
      </c>
      <c r="M27" s="12"/>
      <c r="N27" s="14"/>
      <c r="O27" s="14"/>
      <c r="P27" s="14"/>
    </row>
    <row r="28" spans="1:16" s="4" customFormat="1" ht="16.5" thickBot="1">
      <c r="A28" s="78" t="s">
        <v>66</v>
      </c>
      <c r="B28" s="79"/>
      <c r="C28" s="15">
        <v>16</v>
      </c>
      <c r="D28" s="12">
        <f>E28+M28</f>
        <v>1687</v>
      </c>
      <c r="E28" s="13">
        <f>SUM(F28:H28)</f>
        <v>1487</v>
      </c>
      <c r="F28" s="13">
        <f>388+444</f>
        <v>832</v>
      </c>
      <c r="G28" s="13">
        <f>292+281</f>
        <v>573</v>
      </c>
      <c r="H28" s="13">
        <v>82</v>
      </c>
      <c r="I28" s="12">
        <f>654+1080</f>
        <v>1734</v>
      </c>
      <c r="J28" s="13"/>
      <c r="K28" s="13"/>
      <c r="L28" s="12">
        <f>596+685</f>
        <v>1281</v>
      </c>
      <c r="M28" s="12">
        <f>108+92</f>
        <v>200</v>
      </c>
      <c r="N28" s="14"/>
      <c r="O28" s="14"/>
      <c r="P28" s="14"/>
    </row>
    <row r="29" s="4" customFormat="1" ht="15" customHeight="1"/>
    <row r="30" spans="2:14" s="4" customFormat="1" ht="16.5" thickBot="1">
      <c r="B30" s="16"/>
      <c r="C30" s="87" t="s">
        <v>57</v>
      </c>
      <c r="D30" s="87"/>
      <c r="E30" s="87"/>
      <c r="F30" s="87"/>
      <c r="G30" s="87"/>
      <c r="H30" s="87"/>
      <c r="I30"/>
      <c r="J30" s="17"/>
      <c r="K30" s="17"/>
      <c r="L30" s="80" t="s">
        <v>58</v>
      </c>
      <c r="M30" s="80"/>
      <c r="N30" s="80"/>
    </row>
    <row r="31" s="4" customFormat="1" ht="15.75">
      <c r="G31" s="4" t="s">
        <v>41</v>
      </c>
    </row>
    <row r="32" spans="1:5" s="4" customFormat="1" ht="16.5" thickBot="1">
      <c r="A32" s="18"/>
      <c r="B32" s="18" t="s">
        <v>55</v>
      </c>
      <c r="C32" s="18"/>
      <c r="E32" s="19" t="s">
        <v>42</v>
      </c>
    </row>
    <row r="33" spans="1:9" s="4" customFormat="1" ht="15.75">
      <c r="A33" s="48" t="s">
        <v>43</v>
      </c>
      <c r="B33" s="48"/>
      <c r="I33" s="14"/>
    </row>
    <row r="34" s="4" customFormat="1" ht="15.75"/>
    <row r="35" s="4" customFormat="1" ht="15.75"/>
    <row r="36" s="4" customFormat="1" ht="15.75"/>
    <row r="37" s="4" customFormat="1" ht="15.75"/>
    <row r="38" s="4" customFormat="1" ht="15.75"/>
    <row r="39" s="4" customFormat="1" ht="15.75"/>
    <row r="40" s="4" customFormat="1" ht="15.75"/>
    <row r="41" s="4" customFormat="1" ht="15.75"/>
    <row r="42" s="4" customFormat="1" ht="15.75"/>
    <row r="43" s="4" customFormat="1" ht="15.75"/>
    <row r="44" s="4" customFormat="1" ht="15.75"/>
    <row r="45" s="4" customFormat="1" ht="15.75"/>
    <row r="46" s="4" customFormat="1" ht="15.75"/>
    <row r="47" s="4" customFormat="1" ht="15.75"/>
    <row r="48" s="4" customFormat="1" ht="15.75"/>
    <row r="49" s="4" customFormat="1" ht="15.75"/>
    <row r="50" s="4" customFormat="1" ht="15.75"/>
    <row r="51" s="4" customFormat="1" ht="15.75"/>
    <row r="52" s="4" customFormat="1" ht="15.75"/>
    <row r="53" s="4" customFormat="1" ht="15.75"/>
    <row r="54" s="4" customFormat="1" ht="15.75"/>
    <row r="55" s="4" customFormat="1" ht="15.75"/>
    <row r="56" s="4" customFormat="1" ht="15.75"/>
  </sheetData>
  <sheetProtection/>
  <mergeCells count="34">
    <mergeCell ref="A23:B23"/>
    <mergeCell ref="A26:B26"/>
    <mergeCell ref="A27:B27"/>
    <mergeCell ref="A28:B28"/>
    <mergeCell ref="C30:H30"/>
    <mergeCell ref="L30:N30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I5:I10"/>
    <mergeCell ref="J5:J10"/>
    <mergeCell ref="K5:K10"/>
    <mergeCell ref="L5:L10"/>
    <mergeCell ref="M5:M10"/>
    <mergeCell ref="D6:D10"/>
    <mergeCell ref="E6:E10"/>
    <mergeCell ref="F6:F10"/>
    <mergeCell ref="G6:G10"/>
    <mergeCell ref="H6:H10"/>
    <mergeCell ref="D3:E3"/>
    <mergeCell ref="C4:F4"/>
    <mergeCell ref="A5:B10"/>
    <mergeCell ref="C5:C10"/>
    <mergeCell ref="D5:E5"/>
    <mergeCell ref="F5:H5"/>
  </mergeCells>
  <printOptions/>
  <pageMargins left="0.984251968503937" right="0.7480314960629921" top="0.4330708661417323" bottom="0.5511811023622047" header="0.3" footer="0.5118110236220472"/>
  <pageSetup horizontalDpi="300" verticalDpi="3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M39"/>
  <sheetViews>
    <sheetView tabSelected="1" view="pageBreakPreview" zoomScale="75" zoomScaleSheetLayoutView="75" zoomScalePageLayoutView="0" workbookViewId="0" topLeftCell="A7">
      <selection activeCell="I35" sqref="I35"/>
    </sheetView>
  </sheetViews>
  <sheetFormatPr defaultColWidth="9.00390625" defaultRowHeight="12.75"/>
  <cols>
    <col min="1" max="1" width="4.375" style="0" customWidth="1"/>
    <col min="3" max="3" width="29.25390625" style="0" customWidth="1"/>
    <col min="4" max="4" width="4.875" style="0" customWidth="1"/>
    <col min="5" max="5" width="10.25390625" style="0" customWidth="1"/>
    <col min="6" max="6" width="14.625" style="0" customWidth="1"/>
    <col min="7" max="7" width="10.25390625" style="0" customWidth="1"/>
    <col min="8" max="8" width="9.25390625" style="0" customWidth="1"/>
    <col min="9" max="9" width="8.75390625" style="0" customWidth="1"/>
    <col min="10" max="10" width="0" style="0" hidden="1" customWidth="1"/>
    <col min="11" max="11" width="1.875" style="0" hidden="1" customWidth="1"/>
    <col min="13" max="13" width="10.625" style="0" customWidth="1"/>
  </cols>
  <sheetData>
    <row r="1" ht="46.5" customHeight="1"/>
    <row r="2" spans="2:13" ht="18.75">
      <c r="B2" s="63" t="s">
        <v>44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2:13" ht="18.75">
      <c r="B3" s="63" t="s">
        <v>45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2:13" ht="15.75">
      <c r="B4" s="64" t="s">
        <v>46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</row>
    <row r="5" spans="2:13" ht="15.75">
      <c r="B5" s="64" t="s">
        <v>60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</row>
    <row r="6" spans="2:10" ht="12.75">
      <c r="B6" s="1"/>
      <c r="H6" s="20"/>
      <c r="I6" s="2"/>
      <c r="J6" s="21"/>
    </row>
    <row r="7" spans="2:10" ht="15.75">
      <c r="B7" s="4" t="s">
        <v>61</v>
      </c>
      <c r="H7" s="20"/>
      <c r="I7" s="2"/>
      <c r="J7" s="21"/>
    </row>
    <row r="8" spans="2:13" ht="39" customHeight="1">
      <c r="B8" s="4"/>
      <c r="G8" s="65" t="s">
        <v>64</v>
      </c>
      <c r="H8" s="65"/>
      <c r="I8" s="65"/>
      <c r="J8" s="65"/>
      <c r="K8" s="65"/>
      <c r="L8" s="65"/>
      <c r="M8" s="65"/>
    </row>
    <row r="9" spans="2:13" ht="30" customHeight="1">
      <c r="B9" s="65" t="s">
        <v>68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</row>
    <row r="10" spans="2:13" ht="16.5" thickBot="1">
      <c r="B10" s="4"/>
      <c r="C10" s="4"/>
      <c r="D10" s="4"/>
      <c r="E10" s="45" t="s">
        <v>47</v>
      </c>
      <c r="F10" s="45"/>
      <c r="G10" s="46"/>
      <c r="H10" s="46"/>
      <c r="I10" s="4"/>
      <c r="J10" s="4"/>
      <c r="K10" s="4"/>
      <c r="L10" s="4"/>
      <c r="M10" s="4"/>
    </row>
    <row r="11" spans="2:13" s="27" customFormat="1" ht="12.75" customHeight="1" thickBot="1">
      <c r="B11" s="75" t="s">
        <v>1</v>
      </c>
      <c r="C11" s="75"/>
      <c r="D11" s="54" t="s">
        <v>2</v>
      </c>
      <c r="E11" s="55" t="s">
        <v>48</v>
      </c>
      <c r="F11" s="66" t="s">
        <v>49</v>
      </c>
      <c r="G11" s="56" t="s">
        <v>50</v>
      </c>
      <c r="H11" s="57" t="s">
        <v>51</v>
      </c>
      <c r="I11" s="52" t="s">
        <v>52</v>
      </c>
      <c r="J11" s="56" t="s">
        <v>53</v>
      </c>
      <c r="K11" s="60" t="s">
        <v>54</v>
      </c>
      <c r="L11" s="69"/>
      <c r="M11" s="51"/>
    </row>
    <row r="12" spans="2:13" s="27" customFormat="1" ht="12.75" customHeight="1" thickBot="1">
      <c r="B12" s="75"/>
      <c r="C12" s="75"/>
      <c r="D12" s="54"/>
      <c r="E12" s="55"/>
      <c r="F12" s="67"/>
      <c r="G12" s="56"/>
      <c r="H12" s="58"/>
      <c r="I12" s="53"/>
      <c r="J12" s="56"/>
      <c r="K12" s="60"/>
      <c r="L12" s="69"/>
      <c r="M12" s="51"/>
    </row>
    <row r="13" spans="2:13" s="27" customFormat="1" ht="13.5" customHeight="1" thickBot="1">
      <c r="B13" s="75"/>
      <c r="C13" s="75"/>
      <c r="D13" s="54"/>
      <c r="E13" s="55"/>
      <c r="F13" s="67"/>
      <c r="G13" s="56"/>
      <c r="H13" s="58"/>
      <c r="I13" s="53"/>
      <c r="J13" s="56"/>
      <c r="K13" s="60"/>
      <c r="L13" s="69"/>
      <c r="M13" s="51"/>
    </row>
    <row r="14" spans="2:13" s="27" customFormat="1" ht="13.5" customHeight="1" thickBot="1">
      <c r="B14" s="75"/>
      <c r="C14" s="75"/>
      <c r="D14" s="54"/>
      <c r="E14" s="55"/>
      <c r="F14" s="67"/>
      <c r="G14" s="56"/>
      <c r="H14" s="58"/>
      <c r="I14" s="53"/>
      <c r="J14" s="56"/>
      <c r="K14" s="60"/>
      <c r="L14" s="69"/>
      <c r="M14" s="51"/>
    </row>
    <row r="15" spans="2:13" s="27" customFormat="1" ht="13.5" customHeight="1" thickBot="1">
      <c r="B15" s="75"/>
      <c r="C15" s="75"/>
      <c r="D15" s="54"/>
      <c r="E15" s="55"/>
      <c r="F15" s="67"/>
      <c r="G15" s="56"/>
      <c r="H15" s="58"/>
      <c r="I15" s="53"/>
      <c r="J15" s="56"/>
      <c r="K15" s="60"/>
      <c r="L15" s="69"/>
      <c r="M15" s="51"/>
    </row>
    <row r="16" spans="2:13" s="27" customFormat="1" ht="68.25" customHeight="1" thickBot="1">
      <c r="B16" s="75"/>
      <c r="C16" s="75"/>
      <c r="D16" s="54"/>
      <c r="E16" s="55"/>
      <c r="F16" s="68"/>
      <c r="G16" s="56"/>
      <c r="H16" s="59"/>
      <c r="I16" s="53"/>
      <c r="J16" s="56"/>
      <c r="K16" s="60"/>
      <c r="L16" s="69"/>
      <c r="M16" s="51"/>
    </row>
    <row r="17" spans="2:13" s="27" customFormat="1" ht="16.5" thickBot="1">
      <c r="B17" s="74" t="s">
        <v>15</v>
      </c>
      <c r="C17" s="74"/>
      <c r="D17" s="26" t="s">
        <v>16</v>
      </c>
      <c r="E17" s="29">
        <v>1</v>
      </c>
      <c r="F17" s="47">
        <v>2</v>
      </c>
      <c r="G17" s="26">
        <v>3</v>
      </c>
      <c r="H17" s="28">
        <v>4</v>
      </c>
      <c r="I17" s="30">
        <v>5</v>
      </c>
      <c r="J17" s="31">
        <v>7</v>
      </c>
      <c r="K17" s="28">
        <v>8</v>
      </c>
      <c r="L17" s="32"/>
      <c r="M17" s="32"/>
    </row>
    <row r="18" spans="2:13" s="27" customFormat="1" ht="15.75">
      <c r="B18" s="70" t="s">
        <v>17</v>
      </c>
      <c r="C18" s="71"/>
      <c r="D18" s="33" t="s">
        <v>18</v>
      </c>
      <c r="E18" s="34">
        <f>E20+E21+E22+E24+E25+E28+E30+E32+E33+E34</f>
        <v>127</v>
      </c>
      <c r="F18" s="34">
        <f>F20+F21+F22+F24+F25+F28+F30+F32+F33+F34</f>
        <v>7647</v>
      </c>
      <c r="G18" s="34">
        <f>G20+G21+G22+G24+G25+G28+G30+G32+G33+G34</f>
        <v>4701</v>
      </c>
      <c r="H18" s="34">
        <f>H20+H21+H22+H24+H25+H28+H30+H32+H33+H34</f>
        <v>6453</v>
      </c>
      <c r="I18" s="34">
        <f>I20+I21+I22+I24+I25+I28+I30+I32+I33+I34</f>
        <v>275</v>
      </c>
      <c r="J18" s="34">
        <f>J20+J21+J22+J28+J30+J32+J33</f>
        <v>0</v>
      </c>
      <c r="K18" s="35">
        <f>K20+K21+K22+K28+K30+K32+K33</f>
        <v>0</v>
      </c>
      <c r="L18" s="36"/>
      <c r="M18" s="36"/>
    </row>
    <row r="19" spans="2:13" s="27" customFormat="1" ht="15.75">
      <c r="B19" s="61" t="s">
        <v>19</v>
      </c>
      <c r="C19" s="62"/>
      <c r="D19" s="37"/>
      <c r="E19" s="23"/>
      <c r="F19" s="23"/>
      <c r="G19" s="24"/>
      <c r="H19" s="24"/>
      <c r="I19" s="25"/>
      <c r="J19" s="38"/>
      <c r="K19" s="24"/>
      <c r="L19" s="36"/>
      <c r="M19" s="36"/>
    </row>
    <row r="20" spans="2:13" s="27" customFormat="1" ht="27" customHeight="1">
      <c r="B20" s="72" t="s">
        <v>20</v>
      </c>
      <c r="C20" s="73"/>
      <c r="D20" s="37" t="s">
        <v>21</v>
      </c>
      <c r="E20" s="39">
        <v>52</v>
      </c>
      <c r="F20" s="39">
        <v>4286</v>
      </c>
      <c r="G20" s="24">
        <v>2954</v>
      </c>
      <c r="H20" s="24">
        <v>3601</v>
      </c>
      <c r="I20" s="25">
        <v>159</v>
      </c>
      <c r="J20" s="39"/>
      <c r="K20" s="24"/>
      <c r="L20" s="36"/>
      <c r="M20" s="36"/>
    </row>
    <row r="21" spans="2:13" s="27" customFormat="1" ht="15.75">
      <c r="B21" s="61" t="s">
        <v>22</v>
      </c>
      <c r="C21" s="62"/>
      <c r="D21" s="37" t="s">
        <v>23</v>
      </c>
      <c r="E21" s="39">
        <v>59</v>
      </c>
      <c r="F21" s="39">
        <v>2617</v>
      </c>
      <c r="G21" s="22">
        <v>1330</v>
      </c>
      <c r="H21" s="24">
        <v>2363</v>
      </c>
      <c r="I21" s="25">
        <v>58</v>
      </c>
      <c r="J21" s="39"/>
      <c r="K21" s="24"/>
      <c r="L21" s="36"/>
      <c r="M21" s="36"/>
    </row>
    <row r="22" spans="2:13" s="27" customFormat="1" ht="15.75">
      <c r="B22" s="61" t="s">
        <v>24</v>
      </c>
      <c r="C22" s="62"/>
      <c r="D22" s="37" t="s">
        <v>25</v>
      </c>
      <c r="E22" s="23">
        <v>4</v>
      </c>
      <c r="F22" s="23">
        <v>141</v>
      </c>
      <c r="G22" s="24">
        <v>88</v>
      </c>
      <c r="H22" s="24">
        <v>100</v>
      </c>
      <c r="I22" s="25">
        <v>39</v>
      </c>
      <c r="J22" s="39"/>
      <c r="K22" s="24"/>
      <c r="L22" s="36"/>
      <c r="M22" s="36"/>
    </row>
    <row r="23" spans="2:13" s="27" customFormat="1" ht="15.75">
      <c r="B23" s="61" t="s">
        <v>26</v>
      </c>
      <c r="C23" s="62"/>
      <c r="D23" s="37" t="s">
        <v>27</v>
      </c>
      <c r="E23" s="23"/>
      <c r="F23" s="23"/>
      <c r="G23" s="24"/>
      <c r="H23" s="24"/>
      <c r="I23" s="25"/>
      <c r="J23" s="39"/>
      <c r="K23" s="24"/>
      <c r="L23" s="36"/>
      <c r="M23" s="36"/>
    </row>
    <row r="24" spans="2:13" s="27" customFormat="1" ht="15.75">
      <c r="B24" s="61" t="s">
        <v>28</v>
      </c>
      <c r="C24" s="62"/>
      <c r="D24" s="37" t="s">
        <v>29</v>
      </c>
      <c r="E24" s="23"/>
      <c r="F24" s="23"/>
      <c r="G24" s="24"/>
      <c r="H24" s="24"/>
      <c r="I24" s="25"/>
      <c r="J24" s="39"/>
      <c r="K24" s="24"/>
      <c r="L24" s="36"/>
      <c r="M24" s="36"/>
    </row>
    <row r="25" spans="2:13" s="27" customFormat="1" ht="15.75">
      <c r="B25" s="61" t="s">
        <v>30</v>
      </c>
      <c r="C25" s="62"/>
      <c r="D25" s="37" t="s">
        <v>31</v>
      </c>
      <c r="E25" s="23">
        <v>6</v>
      </c>
      <c r="F25" s="23">
        <v>490</v>
      </c>
      <c r="G25" s="24">
        <v>307</v>
      </c>
      <c r="H25" s="24">
        <v>302</v>
      </c>
      <c r="I25" s="25">
        <v>10</v>
      </c>
      <c r="J25" s="39"/>
      <c r="K25" s="24"/>
      <c r="L25" s="36"/>
      <c r="M25" s="36"/>
    </row>
    <row r="26" spans="2:13" s="27" customFormat="1" ht="15.75">
      <c r="B26" s="61" t="s">
        <v>32</v>
      </c>
      <c r="C26" s="62"/>
      <c r="D26" s="37" t="s">
        <v>33</v>
      </c>
      <c r="E26" s="23"/>
      <c r="F26" s="23"/>
      <c r="G26" s="24"/>
      <c r="H26" s="24"/>
      <c r="I26" s="25"/>
      <c r="J26" s="39"/>
      <c r="K26" s="24"/>
      <c r="L26" s="36"/>
      <c r="M26" s="36"/>
    </row>
    <row r="27" spans="2:13" s="27" customFormat="1" ht="15.75">
      <c r="B27" s="61" t="s">
        <v>34</v>
      </c>
      <c r="C27" s="62"/>
      <c r="D27" s="37" t="s">
        <v>35</v>
      </c>
      <c r="E27" s="23"/>
      <c r="F27" s="23"/>
      <c r="G27" s="24"/>
      <c r="H27" s="24"/>
      <c r="I27" s="25"/>
      <c r="J27" s="39"/>
      <c r="K27" s="24"/>
      <c r="L27" s="36"/>
      <c r="M27" s="36"/>
    </row>
    <row r="28" spans="2:13" s="27" customFormat="1" ht="15.75">
      <c r="B28" s="61" t="s">
        <v>36</v>
      </c>
      <c r="C28" s="62"/>
      <c r="D28" s="40">
        <v>10</v>
      </c>
      <c r="E28" s="23"/>
      <c r="F28" s="23"/>
      <c r="G28" s="24"/>
      <c r="H28" s="24"/>
      <c r="I28" s="25"/>
      <c r="J28" s="39"/>
      <c r="K28" s="24"/>
      <c r="L28" s="36"/>
      <c r="M28" s="36"/>
    </row>
    <row r="29" spans="2:13" s="27" customFormat="1" ht="15.75">
      <c r="B29" s="61" t="s">
        <v>37</v>
      </c>
      <c r="C29" s="62"/>
      <c r="D29" s="40">
        <v>11</v>
      </c>
      <c r="E29" s="23"/>
      <c r="F29" s="23"/>
      <c r="G29" s="24"/>
      <c r="H29" s="24"/>
      <c r="I29" s="25"/>
      <c r="J29" s="39"/>
      <c r="K29" s="24"/>
      <c r="L29" s="36"/>
      <c r="M29" s="36"/>
    </row>
    <row r="30" spans="2:13" s="27" customFormat="1" ht="15.75">
      <c r="B30" s="49" t="s">
        <v>56</v>
      </c>
      <c r="C30" s="41"/>
      <c r="D30" s="40">
        <v>12</v>
      </c>
      <c r="E30" s="23">
        <v>1</v>
      </c>
      <c r="F30" s="23">
        <v>13</v>
      </c>
      <c r="G30" s="24">
        <v>10</v>
      </c>
      <c r="H30" s="24">
        <v>12</v>
      </c>
      <c r="I30" s="25"/>
      <c r="J30" s="39"/>
      <c r="K30" s="24"/>
      <c r="L30" s="36"/>
      <c r="M30" s="36"/>
    </row>
    <row r="31" spans="2:13" s="27" customFormat="1" ht="15.75">
      <c r="B31" s="49" t="s">
        <v>38</v>
      </c>
      <c r="C31" s="41"/>
      <c r="D31" s="40">
        <v>13</v>
      </c>
      <c r="E31" s="23"/>
      <c r="F31" s="23"/>
      <c r="G31" s="24"/>
      <c r="H31" s="24"/>
      <c r="I31" s="25"/>
      <c r="J31" s="39"/>
      <c r="K31" s="24"/>
      <c r="L31" s="36"/>
      <c r="M31" s="36"/>
    </row>
    <row r="32" spans="2:13" s="27" customFormat="1" ht="28.5" customHeight="1">
      <c r="B32" s="76" t="s">
        <v>67</v>
      </c>
      <c r="C32" s="77"/>
      <c r="D32" s="40">
        <v>14</v>
      </c>
      <c r="E32" s="23">
        <v>2</v>
      </c>
      <c r="F32" s="23">
        <v>64</v>
      </c>
      <c r="G32" s="50"/>
      <c r="H32" s="24">
        <v>45</v>
      </c>
      <c r="I32" s="25">
        <v>2</v>
      </c>
      <c r="J32" s="39"/>
      <c r="K32" s="24"/>
      <c r="L32" s="36"/>
      <c r="M32" s="36"/>
    </row>
    <row r="33" spans="2:13" s="27" customFormat="1" ht="15.75">
      <c r="B33" s="61" t="s">
        <v>39</v>
      </c>
      <c r="C33" s="62"/>
      <c r="D33" s="40">
        <v>15</v>
      </c>
      <c r="E33" s="23">
        <v>1</v>
      </c>
      <c r="F33" s="23">
        <v>19</v>
      </c>
      <c r="G33" s="44"/>
      <c r="H33" s="24">
        <v>18</v>
      </c>
      <c r="I33" s="25"/>
      <c r="J33" s="39"/>
      <c r="K33" s="24"/>
      <c r="L33" s="36"/>
      <c r="M33" s="36"/>
    </row>
    <row r="34" spans="2:13" s="27" customFormat="1" ht="16.5" thickBot="1">
      <c r="B34" s="78" t="s">
        <v>66</v>
      </c>
      <c r="C34" s="79"/>
      <c r="D34" s="40">
        <v>16</v>
      </c>
      <c r="E34" s="23">
        <v>2</v>
      </c>
      <c r="F34" s="23">
        <v>17</v>
      </c>
      <c r="G34" s="24">
        <v>12</v>
      </c>
      <c r="H34" s="24">
        <v>12</v>
      </c>
      <c r="I34" s="25">
        <v>7</v>
      </c>
      <c r="J34" s="39"/>
      <c r="K34" s="24"/>
      <c r="L34" s="36"/>
      <c r="M34" s="36"/>
    </row>
    <row r="35" s="27" customFormat="1" ht="12.75">
      <c r="B35" s="42"/>
    </row>
    <row r="36" s="27" customFormat="1" ht="12.75">
      <c r="B36" s="42"/>
    </row>
    <row r="37" s="27" customFormat="1" ht="12.75"/>
    <row r="38" s="27" customFormat="1" ht="12.75"/>
    <row r="39" s="27" customFormat="1" ht="12.75">
      <c r="D39" s="43"/>
    </row>
    <row r="40" s="27" customFormat="1" ht="12.75"/>
    <row r="41" s="27" customFormat="1" ht="12.75"/>
    <row r="42" s="27" customFormat="1" ht="12.75"/>
  </sheetData>
  <sheetProtection/>
  <mergeCells count="33">
    <mergeCell ref="G11:G16"/>
    <mergeCell ref="H11:H16"/>
    <mergeCell ref="B2:M2"/>
    <mergeCell ref="B3:M3"/>
    <mergeCell ref="B4:M4"/>
    <mergeCell ref="B5:M5"/>
    <mergeCell ref="G8:M8"/>
    <mergeCell ref="B9:M9"/>
    <mergeCell ref="I11:I16"/>
    <mergeCell ref="J11:J16"/>
    <mergeCell ref="K11:K16"/>
    <mergeCell ref="L11:L16"/>
    <mergeCell ref="M11:M16"/>
    <mergeCell ref="B17:C17"/>
    <mergeCell ref="B11:C16"/>
    <mergeCell ref="D11:D16"/>
    <mergeCell ref="E11:E16"/>
    <mergeCell ref="F11:F16"/>
    <mergeCell ref="B18:C18"/>
    <mergeCell ref="B19:C19"/>
    <mergeCell ref="B20:C20"/>
    <mergeCell ref="B21:C21"/>
    <mergeCell ref="B22:C22"/>
    <mergeCell ref="B23:C23"/>
    <mergeCell ref="B32:C32"/>
    <mergeCell ref="B33:C33"/>
    <mergeCell ref="B34:C34"/>
    <mergeCell ref="B24:C24"/>
    <mergeCell ref="B25:C25"/>
    <mergeCell ref="B26:C26"/>
    <mergeCell ref="B27:C27"/>
    <mergeCell ref="B28:C28"/>
    <mergeCell ref="B29:C29"/>
  </mergeCells>
  <printOptions horizontalCentered="1"/>
  <pageMargins left="0.5118110236220472" right="0.2755905511811024" top="0.1968503937007874" bottom="0.1968503937007874" header="0.2362204724409449" footer="0.1968503937007874"/>
  <pageSetup horizontalDpi="300" verticalDpi="300" orientation="landscape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3:S33"/>
  <sheetViews>
    <sheetView view="pageBreakPreview" zoomScale="75" zoomScaleSheetLayoutView="75" zoomScalePageLayoutView="0" workbookViewId="0" topLeftCell="A4">
      <selection activeCell="H33" sqref="H33:I35"/>
    </sheetView>
  </sheetViews>
  <sheetFormatPr defaultColWidth="9.00390625" defaultRowHeight="12.75"/>
  <cols>
    <col min="2" max="2" width="24.75390625" style="0" customWidth="1"/>
    <col min="3" max="3" width="5.125" style="0" customWidth="1"/>
    <col min="4" max="4" width="12.875" style="0" customWidth="1"/>
    <col min="5" max="5" width="12.75390625" style="0" customWidth="1"/>
    <col min="6" max="6" width="9.25390625" style="0" customWidth="1"/>
    <col min="8" max="8" width="13.625" style="0" customWidth="1"/>
    <col min="9" max="9" width="11.75390625" style="0" customWidth="1"/>
    <col min="10" max="11" width="0" style="0" hidden="1" customWidth="1"/>
    <col min="12" max="12" width="9.875" style="0" customWidth="1"/>
    <col min="13" max="13" width="13.00390625" style="0" customWidth="1"/>
  </cols>
  <sheetData>
    <row r="2" ht="3" customHeight="1"/>
    <row r="3" spans="4:8" ht="12.75" customHeight="1" hidden="1">
      <c r="D3" s="81"/>
      <c r="E3" s="81"/>
      <c r="F3" s="3"/>
      <c r="G3" s="3"/>
      <c r="H3" s="3"/>
    </row>
    <row r="4" spans="3:8" s="4" customFormat="1" ht="16.5" customHeight="1" thickBot="1">
      <c r="C4" s="82" t="s">
        <v>0</v>
      </c>
      <c r="D4" s="82"/>
      <c r="E4" s="82"/>
      <c r="F4" s="82"/>
      <c r="G4" s="5"/>
      <c r="H4" s="5"/>
    </row>
    <row r="5" spans="1:13" s="4" customFormat="1" ht="12.75" customHeight="1" thickBot="1">
      <c r="A5" s="83" t="s">
        <v>1</v>
      </c>
      <c r="B5" s="83"/>
      <c r="C5" s="84" t="s">
        <v>2</v>
      </c>
      <c r="D5" s="85" t="s">
        <v>3</v>
      </c>
      <c r="E5" s="85"/>
      <c r="F5" s="85" t="s">
        <v>4</v>
      </c>
      <c r="G5" s="85"/>
      <c r="H5" s="85"/>
      <c r="I5" s="85" t="s">
        <v>5</v>
      </c>
      <c r="J5" s="85" t="s">
        <v>6</v>
      </c>
      <c r="K5" s="84" t="s">
        <v>7</v>
      </c>
      <c r="L5" s="85" t="s">
        <v>8</v>
      </c>
      <c r="M5" s="85" t="s">
        <v>9</v>
      </c>
    </row>
    <row r="6" spans="1:13" s="4" customFormat="1" ht="12.75" customHeight="1" thickBot="1">
      <c r="A6" s="83"/>
      <c r="B6" s="83"/>
      <c r="C6" s="84"/>
      <c r="D6" s="85" t="s">
        <v>10</v>
      </c>
      <c r="E6" s="85" t="s">
        <v>11</v>
      </c>
      <c r="F6" s="85" t="s">
        <v>12</v>
      </c>
      <c r="G6" s="85" t="s">
        <v>13</v>
      </c>
      <c r="H6" s="85" t="s">
        <v>14</v>
      </c>
      <c r="I6" s="85"/>
      <c r="J6" s="85"/>
      <c r="K6" s="84"/>
      <c r="L6" s="85"/>
      <c r="M6" s="85"/>
    </row>
    <row r="7" spans="1:13" s="4" customFormat="1" ht="16.5" thickBot="1">
      <c r="A7" s="83"/>
      <c r="B7" s="83"/>
      <c r="C7" s="84"/>
      <c r="D7" s="85"/>
      <c r="E7" s="85"/>
      <c r="F7" s="85"/>
      <c r="G7" s="85"/>
      <c r="H7" s="85"/>
      <c r="I7" s="85"/>
      <c r="J7" s="85"/>
      <c r="K7" s="84"/>
      <c r="L7" s="85"/>
      <c r="M7" s="85"/>
    </row>
    <row r="8" spans="1:13" s="4" customFormat="1" ht="16.5" thickBot="1">
      <c r="A8" s="83"/>
      <c r="B8" s="83"/>
      <c r="C8" s="84"/>
      <c r="D8" s="85"/>
      <c r="E8" s="85"/>
      <c r="F8" s="85"/>
      <c r="G8" s="85"/>
      <c r="H8" s="85"/>
      <c r="I8" s="85"/>
      <c r="J8" s="85"/>
      <c r="K8" s="84"/>
      <c r="L8" s="85"/>
      <c r="M8" s="85"/>
    </row>
    <row r="9" spans="1:13" s="4" customFormat="1" ht="16.5" thickBot="1">
      <c r="A9" s="83"/>
      <c r="B9" s="83"/>
      <c r="C9" s="84"/>
      <c r="D9" s="85"/>
      <c r="E9" s="85"/>
      <c r="F9" s="85"/>
      <c r="G9" s="85"/>
      <c r="H9" s="85"/>
      <c r="I9" s="85"/>
      <c r="J9" s="85"/>
      <c r="K9" s="84"/>
      <c r="L9" s="85"/>
      <c r="M9" s="85"/>
    </row>
    <row r="10" spans="1:17" s="4" customFormat="1" ht="48.75" customHeight="1" thickBot="1">
      <c r="A10" s="83"/>
      <c r="B10" s="83"/>
      <c r="C10" s="84"/>
      <c r="D10" s="85"/>
      <c r="E10" s="85"/>
      <c r="F10" s="85"/>
      <c r="G10" s="85"/>
      <c r="H10" s="85"/>
      <c r="I10" s="85"/>
      <c r="J10" s="85"/>
      <c r="K10" s="84"/>
      <c r="L10" s="85"/>
      <c r="M10" s="85"/>
      <c r="Q10" s="7"/>
    </row>
    <row r="11" spans="1:13" s="4" customFormat="1" ht="16.5" thickBot="1">
      <c r="A11" s="86" t="s">
        <v>15</v>
      </c>
      <c r="B11" s="86"/>
      <c r="C11" s="6" t="s">
        <v>16</v>
      </c>
      <c r="D11" s="6">
        <v>1</v>
      </c>
      <c r="E11" s="6">
        <v>2</v>
      </c>
      <c r="F11" s="6">
        <v>3</v>
      </c>
      <c r="G11" s="6">
        <v>4</v>
      </c>
      <c r="H11" s="6">
        <v>5</v>
      </c>
      <c r="I11" s="6">
        <v>6</v>
      </c>
      <c r="J11" s="6">
        <v>7</v>
      </c>
      <c r="K11" s="8">
        <v>8</v>
      </c>
      <c r="L11" s="8">
        <v>7</v>
      </c>
      <c r="M11" s="6">
        <v>8</v>
      </c>
    </row>
    <row r="12" spans="1:14" s="4" customFormat="1" ht="15.75">
      <c r="A12" s="70" t="s">
        <v>17</v>
      </c>
      <c r="B12" s="71"/>
      <c r="C12" s="9" t="s">
        <v>18</v>
      </c>
      <c r="D12" s="10">
        <f aca="true" t="shared" si="0" ref="D12:M12">SUM(D14:D28)</f>
        <v>959727</v>
      </c>
      <c r="E12" s="10">
        <f t="shared" si="0"/>
        <v>949156</v>
      </c>
      <c r="F12" s="10">
        <f t="shared" si="0"/>
        <v>461594</v>
      </c>
      <c r="G12" s="10">
        <f t="shared" si="0"/>
        <v>403149</v>
      </c>
      <c r="H12" s="10">
        <f t="shared" si="0"/>
        <v>84413</v>
      </c>
      <c r="I12" s="10">
        <f t="shared" si="0"/>
        <v>714721</v>
      </c>
      <c r="J12" s="10">
        <f t="shared" si="0"/>
        <v>0</v>
      </c>
      <c r="K12" s="10">
        <f t="shared" si="0"/>
        <v>0</v>
      </c>
      <c r="L12" s="10">
        <f t="shared" si="0"/>
        <v>820084</v>
      </c>
      <c r="M12" s="10">
        <f t="shared" si="0"/>
        <v>10571</v>
      </c>
      <c r="N12" s="14"/>
    </row>
    <row r="13" spans="1:14" s="4" customFormat="1" ht="15.75">
      <c r="A13" s="61" t="s">
        <v>19</v>
      </c>
      <c r="B13" s="62"/>
      <c r="C13" s="11"/>
      <c r="D13" s="12"/>
      <c r="E13" s="12"/>
      <c r="F13" s="13"/>
      <c r="G13" s="13"/>
      <c r="H13" s="13"/>
      <c r="I13" s="12"/>
      <c r="J13" s="13"/>
      <c r="K13" s="13"/>
      <c r="L13" s="12"/>
      <c r="M13" s="12"/>
      <c r="N13" s="14"/>
    </row>
    <row r="14" spans="1:16" s="4" customFormat="1" ht="27.75" customHeight="1">
      <c r="A14" s="72" t="s">
        <v>20</v>
      </c>
      <c r="B14" s="73"/>
      <c r="C14" s="11" t="s">
        <v>21</v>
      </c>
      <c r="D14" s="12">
        <f>E14+M14</f>
        <v>588629</v>
      </c>
      <c r="E14" s="13">
        <f>SUM(F14:H14)</f>
        <v>582139</v>
      </c>
      <c r="F14" s="13">
        <f>103852+93092+86660</f>
        <v>283604</v>
      </c>
      <c r="G14" s="13">
        <f>75253+81880+92009</f>
        <v>249142</v>
      </c>
      <c r="H14" s="13">
        <f>714+23768+24911</f>
        <v>49393</v>
      </c>
      <c r="I14" s="12">
        <v>481101</v>
      </c>
      <c r="J14" s="13"/>
      <c r="K14" s="13"/>
      <c r="L14" s="12">
        <f>154951+171144+177111</f>
        <v>503206</v>
      </c>
      <c r="M14" s="12">
        <f>2193+2554+1743</f>
        <v>6490</v>
      </c>
      <c r="N14" s="14"/>
      <c r="O14" s="14"/>
      <c r="P14" s="14"/>
    </row>
    <row r="15" spans="1:16" s="4" customFormat="1" ht="15.75">
      <c r="A15" s="61" t="s">
        <v>22</v>
      </c>
      <c r="B15" s="62"/>
      <c r="C15" s="11" t="s">
        <v>23</v>
      </c>
      <c r="D15" s="12">
        <f>E15+M15</f>
        <v>269250</v>
      </c>
      <c r="E15" s="13">
        <f>SUM(F15:H15)</f>
        <v>267168</v>
      </c>
      <c r="F15" s="13">
        <f>48993+43373+36872</f>
        <v>129238</v>
      </c>
      <c r="G15" s="13">
        <f>31458+37795+41265</f>
        <v>110518</v>
      </c>
      <c r="H15" s="13">
        <f>333+9566+17513</f>
        <v>27412</v>
      </c>
      <c r="I15" s="12">
        <v>164086</v>
      </c>
      <c r="J15" s="13"/>
      <c r="K15" s="13"/>
      <c r="L15" s="12">
        <f>75424+84796+90483</f>
        <v>250703</v>
      </c>
      <c r="M15" s="12">
        <f>962+807+313</f>
        <v>2082</v>
      </c>
      <c r="N15" s="14"/>
      <c r="O15" s="14"/>
      <c r="P15" s="14"/>
    </row>
    <row r="16" spans="1:16" s="4" customFormat="1" ht="15.75">
      <c r="A16" s="61" t="s">
        <v>24</v>
      </c>
      <c r="B16" s="62"/>
      <c r="C16" s="11" t="s">
        <v>25</v>
      </c>
      <c r="D16" s="12">
        <f>E16+M16</f>
        <v>16672</v>
      </c>
      <c r="E16" s="13">
        <f>SUM(F16:H16)</f>
        <v>15833</v>
      </c>
      <c r="F16" s="13">
        <f>2595+2507+2134</f>
        <v>7236</v>
      </c>
      <c r="G16" s="13">
        <f>2176+2328+2784</f>
        <v>7288</v>
      </c>
      <c r="H16" s="13">
        <f>9+441+859</f>
        <v>1309</v>
      </c>
      <c r="I16" s="12">
        <v>13235</v>
      </c>
      <c r="J16" s="13"/>
      <c r="K16" s="13"/>
      <c r="L16" s="12">
        <f>3428+3728+3966</f>
        <v>11122</v>
      </c>
      <c r="M16" s="12">
        <f>382+376+81</f>
        <v>839</v>
      </c>
      <c r="N16" s="14"/>
      <c r="O16" s="14"/>
      <c r="P16" s="14"/>
    </row>
    <row r="17" spans="1:16" s="4" customFormat="1" ht="15.75">
      <c r="A17" s="61" t="s">
        <v>26</v>
      </c>
      <c r="B17" s="62"/>
      <c r="C17" s="11" t="s">
        <v>27</v>
      </c>
      <c r="D17" s="12"/>
      <c r="E17" s="13"/>
      <c r="F17" s="13"/>
      <c r="G17" s="13"/>
      <c r="H17" s="13"/>
      <c r="I17" s="12"/>
      <c r="J17" s="13"/>
      <c r="K17" s="13"/>
      <c r="L17" s="12"/>
      <c r="M17" s="12"/>
      <c r="N17" s="14"/>
      <c r="O17" s="14"/>
      <c r="P17" s="14"/>
    </row>
    <row r="18" spans="1:16" s="4" customFormat="1" ht="15.75">
      <c r="A18" s="61" t="s">
        <v>28</v>
      </c>
      <c r="B18" s="62"/>
      <c r="C18" s="11" t="s">
        <v>29</v>
      </c>
      <c r="D18" s="12"/>
      <c r="E18" s="13"/>
      <c r="F18" s="13"/>
      <c r="G18" s="13"/>
      <c r="H18" s="13"/>
      <c r="I18" s="12"/>
      <c r="J18" s="13"/>
      <c r="K18" s="13"/>
      <c r="L18" s="12"/>
      <c r="M18" s="12"/>
      <c r="N18" s="14"/>
      <c r="O18" s="14"/>
      <c r="P18" s="14"/>
    </row>
    <row r="19" spans="1:16" s="4" customFormat="1" ht="15.75">
      <c r="A19" s="61" t="s">
        <v>30</v>
      </c>
      <c r="B19" s="62"/>
      <c r="C19" s="11" t="s">
        <v>31</v>
      </c>
      <c r="D19" s="12">
        <f>E19+M19</f>
        <v>68011</v>
      </c>
      <c r="E19" s="13">
        <f>SUM(F19:H19)</f>
        <v>67210</v>
      </c>
      <c r="F19" s="13">
        <f>12449+13082+9881</f>
        <v>35412</v>
      </c>
      <c r="G19" s="13">
        <f>7537+7827+11988</f>
        <v>27352</v>
      </c>
      <c r="H19" s="13">
        <f>221+1102+3123</f>
        <v>4446</v>
      </c>
      <c r="I19" s="12">
        <v>52533</v>
      </c>
      <c r="J19" s="13"/>
      <c r="K19" s="13"/>
      <c r="L19" s="12">
        <f>12598+14010+15678</f>
        <v>42286</v>
      </c>
      <c r="M19" s="12">
        <f>263+358+180</f>
        <v>801</v>
      </c>
      <c r="N19" s="14"/>
      <c r="O19" s="14"/>
      <c r="P19" s="14"/>
    </row>
    <row r="20" spans="1:16" s="4" customFormat="1" ht="15.75">
      <c r="A20" s="61" t="s">
        <v>32</v>
      </c>
      <c r="B20" s="62"/>
      <c r="C20" s="11" t="s">
        <v>33</v>
      </c>
      <c r="D20" s="12"/>
      <c r="E20" s="13"/>
      <c r="F20" s="13"/>
      <c r="G20" s="13"/>
      <c r="H20" s="13"/>
      <c r="I20" s="12"/>
      <c r="J20" s="13"/>
      <c r="K20" s="13"/>
      <c r="L20" s="12"/>
      <c r="M20" s="12"/>
      <c r="N20" s="14"/>
      <c r="O20" s="14"/>
      <c r="P20" s="14"/>
    </row>
    <row r="21" spans="1:16" s="4" customFormat="1" ht="15.75">
      <c r="A21" s="61" t="s">
        <v>34</v>
      </c>
      <c r="B21" s="62"/>
      <c r="C21" s="11" t="s">
        <v>35</v>
      </c>
      <c r="D21" s="12"/>
      <c r="E21" s="13"/>
      <c r="F21" s="13"/>
      <c r="G21" s="13"/>
      <c r="H21" s="13"/>
      <c r="I21" s="12"/>
      <c r="J21" s="13"/>
      <c r="K21" s="13"/>
      <c r="L21" s="12"/>
      <c r="M21" s="12"/>
      <c r="N21" s="14"/>
      <c r="O21" s="14"/>
      <c r="P21" s="14"/>
    </row>
    <row r="22" spans="1:16" s="4" customFormat="1" ht="15.75">
      <c r="A22" s="61" t="s">
        <v>36</v>
      </c>
      <c r="B22" s="62"/>
      <c r="C22" s="15">
        <v>10</v>
      </c>
      <c r="D22" s="12"/>
      <c r="E22" s="13"/>
      <c r="F22" s="13"/>
      <c r="G22" s="13"/>
      <c r="H22" s="13"/>
      <c r="I22" s="12"/>
      <c r="J22" s="13"/>
      <c r="K22" s="13"/>
      <c r="L22" s="12"/>
      <c r="M22" s="12"/>
      <c r="N22" s="14"/>
      <c r="O22" s="14"/>
      <c r="P22" s="14"/>
    </row>
    <row r="23" spans="1:19" s="4" customFormat="1" ht="15.75">
      <c r="A23" s="61" t="s">
        <v>37</v>
      </c>
      <c r="B23" s="62"/>
      <c r="C23" s="15">
        <v>11</v>
      </c>
      <c r="D23" s="12"/>
      <c r="E23" s="13"/>
      <c r="F23" s="13"/>
      <c r="G23" s="13"/>
      <c r="H23" s="13"/>
      <c r="I23" s="12"/>
      <c r="J23" s="13"/>
      <c r="K23" s="13"/>
      <c r="L23" s="12"/>
      <c r="M23" s="12"/>
      <c r="N23" s="14"/>
      <c r="O23" s="14"/>
      <c r="P23" s="14"/>
      <c r="S23" s="14"/>
    </row>
    <row r="24" spans="1:19" s="4" customFormat="1" ht="15.75">
      <c r="A24" s="49" t="s">
        <v>56</v>
      </c>
      <c r="B24" s="41"/>
      <c r="C24" s="15">
        <v>12</v>
      </c>
      <c r="D24" s="12">
        <f>E24+M24</f>
        <v>1893</v>
      </c>
      <c r="E24" s="13">
        <f>SUM(F24:H24)</f>
        <v>1893</v>
      </c>
      <c r="F24" s="13">
        <f>274+293+414</f>
        <v>981</v>
      </c>
      <c r="G24" s="13">
        <f>302+287+198</f>
        <v>787</v>
      </c>
      <c r="H24" s="13">
        <f>24+101</f>
        <v>125</v>
      </c>
      <c r="I24" s="12">
        <v>1662</v>
      </c>
      <c r="J24" s="13"/>
      <c r="K24" s="13"/>
      <c r="L24" s="12">
        <v>659</v>
      </c>
      <c r="M24" s="12"/>
      <c r="N24" s="14"/>
      <c r="O24" s="14"/>
      <c r="P24" s="14"/>
      <c r="S24" s="14"/>
    </row>
    <row r="25" spans="1:16" s="4" customFormat="1" ht="15.75">
      <c r="A25" s="49" t="s">
        <v>38</v>
      </c>
      <c r="B25" s="41"/>
      <c r="C25" s="15">
        <v>13</v>
      </c>
      <c r="D25" s="12"/>
      <c r="E25" s="13"/>
      <c r="F25" s="13"/>
      <c r="G25" s="13"/>
      <c r="H25" s="13"/>
      <c r="I25" s="12"/>
      <c r="J25" s="13"/>
      <c r="K25" s="13"/>
      <c r="L25" s="12"/>
      <c r="M25" s="12"/>
      <c r="N25" s="14"/>
      <c r="O25" s="14"/>
      <c r="P25" s="14"/>
    </row>
    <row r="26" spans="1:16" s="4" customFormat="1" ht="30.75" customHeight="1">
      <c r="A26" s="76" t="s">
        <v>67</v>
      </c>
      <c r="B26" s="77"/>
      <c r="C26" s="15">
        <v>14</v>
      </c>
      <c r="D26" s="12">
        <f>E26+M26</f>
        <v>8679</v>
      </c>
      <c r="E26" s="13">
        <f>SUM(F26:H26)</f>
        <v>8616</v>
      </c>
      <c r="F26" s="13">
        <f>1828+792+334</f>
        <v>2954</v>
      </c>
      <c r="G26" s="13">
        <f>783+1804+2353</f>
        <v>4940</v>
      </c>
      <c r="H26" s="13">
        <f>19+115+588</f>
        <v>722</v>
      </c>
      <c r="I26" s="12"/>
      <c r="J26" s="13"/>
      <c r="K26" s="13"/>
      <c r="L26" s="12">
        <f>2030+2080+2590</f>
        <v>6700</v>
      </c>
      <c r="M26" s="12">
        <f>21+18+24</f>
        <v>63</v>
      </c>
      <c r="N26" s="14"/>
      <c r="O26" s="14"/>
      <c r="P26" s="14"/>
    </row>
    <row r="27" spans="1:16" s="4" customFormat="1" ht="15.75">
      <c r="A27" s="61" t="s">
        <v>39</v>
      </c>
      <c r="B27" s="62"/>
      <c r="C27" s="15">
        <v>15</v>
      </c>
      <c r="D27" s="12">
        <f>E27+M27</f>
        <v>3991</v>
      </c>
      <c r="E27" s="13">
        <f>SUM(F27:H27)</f>
        <v>3991</v>
      </c>
      <c r="F27" s="13">
        <f>363+330+315</f>
        <v>1008</v>
      </c>
      <c r="G27" s="13">
        <f>724+741+736</f>
        <v>2201</v>
      </c>
      <c r="H27" s="13">
        <f>219+392+171</f>
        <v>782</v>
      </c>
      <c r="I27" s="12"/>
      <c r="J27" s="13"/>
      <c r="K27" s="13"/>
      <c r="L27" s="12">
        <f>1225+1403+1154</f>
        <v>3782</v>
      </c>
      <c r="M27" s="12"/>
      <c r="N27" s="14"/>
      <c r="O27" s="14"/>
      <c r="P27" s="14"/>
    </row>
    <row r="28" spans="1:16" s="4" customFormat="1" ht="16.5" thickBot="1">
      <c r="A28" s="78" t="s">
        <v>66</v>
      </c>
      <c r="B28" s="79"/>
      <c r="C28" s="15">
        <v>16</v>
      </c>
      <c r="D28" s="12">
        <f>E28+M28</f>
        <v>2602</v>
      </c>
      <c r="E28" s="13">
        <f>SUM(F28:H28)</f>
        <v>2306</v>
      </c>
      <c r="F28" s="13">
        <f>388+444+329</f>
        <v>1161</v>
      </c>
      <c r="G28" s="13">
        <f>292+281+348</f>
        <v>921</v>
      </c>
      <c r="H28" s="13">
        <f>82+142</f>
        <v>224</v>
      </c>
      <c r="I28" s="12">
        <v>2104</v>
      </c>
      <c r="J28" s="13"/>
      <c r="K28" s="13"/>
      <c r="L28" s="12">
        <f>596+685+345</f>
        <v>1626</v>
      </c>
      <c r="M28" s="12">
        <f>108+92+96</f>
        <v>296</v>
      </c>
      <c r="N28" s="14"/>
      <c r="O28" s="14"/>
      <c r="P28" s="14"/>
    </row>
    <row r="29" s="4" customFormat="1" ht="15" customHeight="1"/>
    <row r="30" spans="2:14" s="4" customFormat="1" ht="16.5" thickBot="1">
      <c r="B30" s="16"/>
      <c r="C30" s="87" t="s">
        <v>57</v>
      </c>
      <c r="D30" s="87"/>
      <c r="E30" s="87"/>
      <c r="F30" s="87"/>
      <c r="G30" s="87"/>
      <c r="H30" s="87"/>
      <c r="I30"/>
      <c r="J30" s="17"/>
      <c r="K30" s="17"/>
      <c r="L30" s="80" t="s">
        <v>58</v>
      </c>
      <c r="M30" s="80"/>
      <c r="N30" s="80"/>
    </row>
    <row r="31" s="4" customFormat="1" ht="15.75">
      <c r="G31" s="4" t="s">
        <v>41</v>
      </c>
    </row>
    <row r="32" spans="1:5" s="4" customFormat="1" ht="16.5" thickBot="1">
      <c r="A32" s="18"/>
      <c r="B32" s="18" t="s">
        <v>55</v>
      </c>
      <c r="C32" s="18"/>
      <c r="E32" s="19" t="s">
        <v>42</v>
      </c>
    </row>
    <row r="33" spans="1:9" s="4" customFormat="1" ht="15.75">
      <c r="A33" s="48" t="s">
        <v>43</v>
      </c>
      <c r="B33" s="48"/>
      <c r="H33" s="14"/>
      <c r="I33" s="14"/>
    </row>
    <row r="34" s="4" customFormat="1" ht="15.75"/>
    <row r="35" s="4" customFormat="1" ht="15.75"/>
    <row r="36" s="4" customFormat="1" ht="15.75"/>
    <row r="37" s="4" customFormat="1" ht="15.75"/>
    <row r="38" s="4" customFormat="1" ht="15.75"/>
    <row r="39" s="4" customFormat="1" ht="15.75"/>
    <row r="40" s="4" customFormat="1" ht="15.75"/>
    <row r="41" s="4" customFormat="1" ht="15.75"/>
    <row r="42" s="4" customFormat="1" ht="15.75"/>
    <row r="43" s="4" customFormat="1" ht="15.75"/>
    <row r="44" s="4" customFormat="1" ht="15.75"/>
    <row r="45" s="4" customFormat="1" ht="15.75"/>
    <row r="46" s="4" customFormat="1" ht="15.75"/>
    <row r="47" s="4" customFormat="1" ht="15.75"/>
    <row r="48" s="4" customFormat="1" ht="15.75"/>
    <row r="49" s="4" customFormat="1" ht="15.75"/>
    <row r="50" s="4" customFormat="1" ht="15.75"/>
    <row r="51" s="4" customFormat="1" ht="15.75"/>
    <row r="52" s="4" customFormat="1" ht="15.75"/>
    <row r="53" s="4" customFormat="1" ht="15.75"/>
    <row r="54" s="4" customFormat="1" ht="15.75"/>
    <row r="55" s="4" customFormat="1" ht="15.75"/>
    <row r="56" s="4" customFormat="1" ht="15.75"/>
  </sheetData>
  <sheetProtection/>
  <mergeCells count="34">
    <mergeCell ref="D3:E3"/>
    <mergeCell ref="C4:F4"/>
    <mergeCell ref="A5:B10"/>
    <mergeCell ref="C5:C10"/>
    <mergeCell ref="D5:E5"/>
    <mergeCell ref="F5:H5"/>
    <mergeCell ref="I5:I10"/>
    <mergeCell ref="J5:J10"/>
    <mergeCell ref="K5:K10"/>
    <mergeCell ref="L5:L10"/>
    <mergeCell ref="M5:M10"/>
    <mergeCell ref="D6:D10"/>
    <mergeCell ref="E6:E10"/>
    <mergeCell ref="F6:F10"/>
    <mergeCell ref="G6:G10"/>
    <mergeCell ref="H6:H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6:B26"/>
    <mergeCell ref="A27:B27"/>
    <mergeCell ref="A28:B28"/>
    <mergeCell ref="C30:H30"/>
    <mergeCell ref="L30:N30"/>
  </mergeCells>
  <printOptions/>
  <pageMargins left="0.984251968503937" right="0.7480314960629921" top="0.4330708661417323" bottom="0.5511811023622047" header="0.3" footer="0.5118110236220472"/>
  <pageSetup horizontalDpi="300" verticalDpi="3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Intel</cp:lastModifiedBy>
  <cp:lastPrinted>2023-10-18T06:44:00Z</cp:lastPrinted>
  <dcterms:created xsi:type="dcterms:W3CDTF">2019-02-14T08:31:38Z</dcterms:created>
  <dcterms:modified xsi:type="dcterms:W3CDTF">2023-12-27T07:04:57Z</dcterms:modified>
  <cp:category/>
  <cp:version/>
  <cp:contentType/>
  <cp:contentStatus/>
</cp:coreProperties>
</file>